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7C1DE77-23A7-4EA6-86EA-FAAC12047E20}" xr6:coauthVersionLast="47" xr6:coauthVersionMax="47" xr10:uidLastSave="{00000000-0000-0000-0000-000000000000}"/>
  <bookViews>
    <workbookView xWindow="-120" yWindow="-120" windowWidth="20730" windowHeight="11160" xr2:uid="{343A0921-9BD3-4815-BF9B-30A35993AA33}"/>
  </bookViews>
  <sheets>
    <sheet name="体操競技男子" sheetId="1" r:id="rId1"/>
    <sheet name="体操競技女子" sheetId="2" r:id="rId2"/>
  </sheets>
  <externalReferences>
    <externalReference r:id="rId3"/>
    <externalReference r:id="rId4"/>
  </externalReferences>
  <definedNames>
    <definedName name="area1" localSheetId="1">[2]小学生女子入力シート!$D$8:$AO$21</definedName>
    <definedName name="area1">[1]小学生男子入力シート!$D$8:$BA$21</definedName>
    <definedName name="_xlnm.Print_Area" localSheetId="1">体操競技女子!$B$2:$U$23</definedName>
    <definedName name="_xlnm.Print_Area" localSheetId="0">体操競技男子!$B$2:$Y$23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" i="2" l="1"/>
  <c r="U23" i="2"/>
  <c r="T23" i="2"/>
  <c r="S23" i="2"/>
  <c r="R23" i="2"/>
  <c r="Q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U22" i="2"/>
  <c r="T22" i="2"/>
  <c r="S22" i="2"/>
  <c r="R22" i="2"/>
  <c r="Q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U21" i="2"/>
  <c r="T21" i="2"/>
  <c r="S21" i="2"/>
  <c r="R21" i="2"/>
  <c r="Q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U20" i="2"/>
  <c r="T20" i="2"/>
  <c r="S20" i="2"/>
  <c r="R20" i="2"/>
  <c r="Q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U19" i="2"/>
  <c r="T19" i="2"/>
  <c r="S19" i="2"/>
  <c r="R19" i="2"/>
  <c r="Q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U18" i="2"/>
  <c r="T18" i="2"/>
  <c r="S18" i="2"/>
  <c r="R18" i="2"/>
  <c r="Q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U17" i="2"/>
  <c r="T17" i="2"/>
  <c r="S17" i="2"/>
  <c r="R17" i="2"/>
  <c r="Q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U16" i="2"/>
  <c r="T16" i="2"/>
  <c r="S16" i="2"/>
  <c r="R16" i="2"/>
  <c r="Q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U15" i="2"/>
  <c r="T15" i="2"/>
  <c r="S15" i="2"/>
  <c r="R15" i="2"/>
  <c r="Q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U14" i="2"/>
  <c r="T14" i="2"/>
  <c r="S14" i="2"/>
  <c r="R14" i="2"/>
  <c r="Q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U13" i="2"/>
  <c r="T13" i="2"/>
  <c r="S13" i="2"/>
  <c r="R13" i="2"/>
  <c r="Q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U12" i="2"/>
  <c r="T12" i="2"/>
  <c r="S12" i="2"/>
  <c r="R12" i="2"/>
  <c r="Q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U11" i="2"/>
  <c r="T11" i="2"/>
  <c r="S11" i="2"/>
  <c r="R11" i="2"/>
  <c r="Q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U10" i="2"/>
  <c r="T10" i="2"/>
  <c r="S10" i="2"/>
  <c r="R10" i="2"/>
  <c r="Q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T9" i="2"/>
  <c r="S9" i="2"/>
  <c r="R9" i="2"/>
  <c r="Q9" i="2"/>
  <c r="O9" i="2"/>
  <c r="N9" i="2"/>
  <c r="M9" i="2"/>
  <c r="L9" i="2"/>
  <c r="K9" i="2"/>
  <c r="J9" i="2"/>
  <c r="I9" i="2"/>
  <c r="H9" i="2"/>
  <c r="G9" i="2"/>
  <c r="F9" i="2"/>
  <c r="E9" i="2"/>
  <c r="D9" i="2"/>
  <c r="C9" i="2"/>
  <c r="U8" i="2"/>
  <c r="T8" i="2"/>
  <c r="S8" i="2"/>
  <c r="R8" i="2"/>
  <c r="Q8" i="2"/>
  <c r="O8" i="2"/>
  <c r="N8" i="2"/>
  <c r="M8" i="2"/>
  <c r="L8" i="2"/>
  <c r="K8" i="2"/>
  <c r="J8" i="2"/>
  <c r="I8" i="2"/>
  <c r="H8" i="2"/>
  <c r="G8" i="2"/>
  <c r="F8" i="2"/>
  <c r="E8" i="2"/>
  <c r="D8" i="2"/>
  <c r="C8" i="2"/>
  <c r="Y23" i="1"/>
  <c r="X23" i="1"/>
  <c r="W23" i="1"/>
  <c r="V23" i="1"/>
  <c r="U23" i="1"/>
  <c r="T23" i="1"/>
  <c r="S23" i="1"/>
  <c r="R23" i="1"/>
  <c r="Q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Y22" i="1"/>
  <c r="X22" i="1"/>
  <c r="W22" i="1"/>
  <c r="V22" i="1"/>
  <c r="U22" i="1"/>
  <c r="T22" i="1"/>
  <c r="S22" i="1"/>
  <c r="R22" i="1"/>
  <c r="Q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Y21" i="1"/>
  <c r="X21" i="1"/>
  <c r="W21" i="1"/>
  <c r="V21" i="1"/>
  <c r="U21" i="1"/>
  <c r="T21" i="1"/>
  <c r="S21" i="1"/>
  <c r="R21" i="1"/>
  <c r="Q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Y20" i="1"/>
  <c r="X20" i="1"/>
  <c r="W20" i="1"/>
  <c r="V20" i="1"/>
  <c r="U20" i="1"/>
  <c r="T20" i="1"/>
  <c r="S20" i="1"/>
  <c r="R20" i="1"/>
  <c r="Q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Y19" i="1"/>
  <c r="X19" i="1"/>
  <c r="W19" i="1"/>
  <c r="V19" i="1"/>
  <c r="U19" i="1"/>
  <c r="T19" i="1"/>
  <c r="S19" i="1"/>
  <c r="R19" i="1"/>
  <c r="Q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Y18" i="1"/>
  <c r="X18" i="1"/>
  <c r="W18" i="1"/>
  <c r="V18" i="1"/>
  <c r="U18" i="1"/>
  <c r="T18" i="1"/>
  <c r="S18" i="1"/>
  <c r="R18" i="1"/>
  <c r="Q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Y17" i="1"/>
  <c r="X17" i="1"/>
  <c r="W17" i="1"/>
  <c r="V17" i="1"/>
  <c r="U17" i="1"/>
  <c r="T17" i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Y16" i="1"/>
  <c r="X16" i="1"/>
  <c r="W16" i="1"/>
  <c r="V16" i="1"/>
  <c r="U16" i="1"/>
  <c r="T16" i="1"/>
  <c r="S16" i="1"/>
  <c r="R16" i="1"/>
  <c r="Q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Y14" i="1"/>
  <c r="X14" i="1"/>
  <c r="W14" i="1"/>
  <c r="V14" i="1"/>
  <c r="U14" i="1"/>
  <c r="T14" i="1"/>
  <c r="S14" i="1"/>
  <c r="R14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Y13" i="1"/>
  <c r="X13" i="1"/>
  <c r="W13" i="1"/>
  <c r="V13" i="1"/>
  <c r="U13" i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Y12" i="1"/>
  <c r="X12" i="1"/>
  <c r="W12" i="1"/>
  <c r="V12" i="1"/>
  <c r="U12" i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Y11" i="1"/>
  <c r="X11" i="1"/>
  <c r="W11" i="1"/>
  <c r="V11" i="1"/>
  <c r="U11" i="1"/>
  <c r="T11" i="1"/>
  <c r="S11" i="1"/>
  <c r="R11" i="1"/>
  <c r="Q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Y10" i="1"/>
  <c r="X10" i="1"/>
  <c r="W10" i="1"/>
  <c r="V10" i="1"/>
  <c r="U10" i="1"/>
  <c r="T10" i="1"/>
  <c r="S10" i="1"/>
  <c r="R10" i="1"/>
  <c r="Q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Y9" i="1"/>
  <c r="X9" i="1"/>
  <c r="W9" i="1"/>
  <c r="V9" i="1"/>
  <c r="U9" i="1"/>
  <c r="T9" i="1"/>
  <c r="S9" i="1"/>
  <c r="R9" i="1"/>
  <c r="Q9" i="1"/>
  <c r="O9" i="1"/>
  <c r="N9" i="1"/>
  <c r="M9" i="1"/>
  <c r="L9" i="1"/>
  <c r="K9" i="1"/>
  <c r="J9" i="1"/>
  <c r="I9" i="1"/>
  <c r="H9" i="1"/>
  <c r="G9" i="1"/>
  <c r="F9" i="1"/>
  <c r="E9" i="1"/>
  <c r="D9" i="1"/>
  <c r="C9" i="1"/>
  <c r="Y8" i="1"/>
  <c r="X8" i="1"/>
  <c r="W8" i="1"/>
  <c r="V8" i="1"/>
  <c r="U8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<sst xmlns="http://schemas.openxmlformats.org/spreadsheetml/2006/main" count="56" uniqueCount="22">
  <si>
    <t>体操競技　小学生男子個人総合結果</t>
    <rPh sb="0" eb="2">
      <t>タイソウ</t>
    </rPh>
    <rPh sb="2" eb="4">
      <t>キョウギ</t>
    </rPh>
    <rPh sb="5" eb="8">
      <t>ショウガクセイ</t>
    </rPh>
    <rPh sb="8" eb="10">
      <t>ダンシ</t>
    </rPh>
    <rPh sb="10" eb="12">
      <t>コジン</t>
    </rPh>
    <rPh sb="12" eb="14">
      <t>ソウゴウ</t>
    </rPh>
    <rPh sb="14" eb="16">
      <t>ケッカ</t>
    </rPh>
    <phoneticPr fontId="2"/>
  </si>
  <si>
    <t>選考会順位</t>
    <rPh sb="0" eb="3">
      <t>センコウカイ</t>
    </rPh>
    <rPh sb="3" eb="5">
      <t>ジュンイ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</si>
  <si>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</si>
  <si>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</si>
  <si>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</si>
  <si>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学年</t>
    <rPh sb="0" eb="2">
      <t>ガクネン</t>
    </rPh>
    <phoneticPr fontId="2"/>
  </si>
  <si>
    <t>年齢</t>
    <rPh sb="0" eb="2">
      <t>ネンレイ</t>
    </rPh>
    <phoneticPr fontId="2"/>
  </si>
  <si>
    <t>ゆ　か</t>
    <phoneticPr fontId="2"/>
  </si>
  <si>
    <t>あん馬</t>
    <rPh sb="2" eb="3">
      <t>バ</t>
    </rPh>
    <phoneticPr fontId="2"/>
  </si>
  <si>
    <t>吊り輪</t>
    <rPh sb="0" eb="1">
      <t>ツ</t>
    </rPh>
    <rPh sb="2" eb="3">
      <t>ワ</t>
    </rPh>
    <phoneticPr fontId="2"/>
  </si>
  <si>
    <t>跳　馬</t>
    <rPh sb="0" eb="1">
      <t>チョウ</t>
    </rPh>
    <rPh sb="2" eb="3">
      <t>ウマ</t>
    </rPh>
    <phoneticPr fontId="2"/>
  </si>
  <si>
    <t>平行棒</t>
    <rPh sb="0" eb="3">
      <t>ヘイコウボウ</t>
    </rPh>
    <phoneticPr fontId="2"/>
  </si>
  <si>
    <t>鉄　棒</t>
    <rPh sb="0" eb="1">
      <t>テツ</t>
    </rPh>
    <rPh sb="2" eb="3">
      <t>ボウ</t>
    </rPh>
    <phoneticPr fontId="2"/>
  </si>
  <si>
    <t>個人総合</t>
    <rPh sb="0" eb="2">
      <t>コジン</t>
    </rPh>
    <rPh sb="2" eb="4">
      <t>ソウゴウ</t>
    </rPh>
    <phoneticPr fontId="2"/>
  </si>
  <si>
    <t>得点</t>
    <rPh sb="0" eb="2">
      <t>トクテン</t>
    </rPh>
    <phoneticPr fontId="2"/>
  </si>
  <si>
    <t>順位</t>
    <rPh sb="0" eb="2">
      <t>ジュンイ</t>
    </rPh>
    <phoneticPr fontId="2"/>
  </si>
  <si>
    <t>D得点</t>
    <rPh sb="1" eb="3">
      <t>トクテン</t>
    </rPh>
    <phoneticPr fontId="2"/>
  </si>
  <si>
    <t>E得点</t>
    <rPh sb="1" eb="3">
      <t>トクテン</t>
    </rPh>
    <phoneticPr fontId="2"/>
  </si>
  <si>
    <t>体操競技　小学生女子個人総合結果</t>
    <rPh sb="0" eb="2">
      <t>タイソウ</t>
    </rPh>
    <rPh sb="2" eb="4">
      <t>キョウギ</t>
    </rPh>
    <rPh sb="5" eb="8">
      <t>ショウガクセイ</t>
    </rPh>
    <rPh sb="8" eb="10">
      <t>ジョシ</t>
    </rPh>
    <rPh sb="10" eb="12">
      <t>コジン</t>
    </rPh>
    <rPh sb="12" eb="14">
      <t>ソウゴウ</t>
    </rPh>
    <rPh sb="14" eb="16">
      <t>ケッカ</t>
    </rPh>
    <phoneticPr fontId="2"/>
  </si>
  <si>
    <t>段違い
平行棒</t>
    <rPh sb="0" eb="2">
      <t>ダンチガ</t>
    </rPh>
    <rPh sb="4" eb="7">
      <t>ヘイコウボウ</t>
    </rPh>
    <phoneticPr fontId="2"/>
  </si>
  <si>
    <t>平均台</t>
    <rPh sb="0" eb="3">
      <t>ヘイキンダイ</t>
    </rPh>
    <phoneticPr fontId="2"/>
  </si>
  <si>
    <t>令和４年度 九州小学生宮崎県選手選考会　通過者一覧</t>
    <rPh sb="0" eb="2">
      <t>レイワ</t>
    </rPh>
    <rPh sb="3" eb="5">
      <t>ネンド</t>
    </rPh>
    <rPh sb="6" eb="8">
      <t>キュウシュウ</t>
    </rPh>
    <rPh sb="8" eb="11">
      <t>ショウガクセイ</t>
    </rPh>
    <rPh sb="11" eb="14">
      <t>ミヤザキケン</t>
    </rPh>
    <rPh sb="14" eb="16">
      <t>センシュ</t>
    </rPh>
    <rPh sb="16" eb="18">
      <t>センコウ</t>
    </rPh>
    <rPh sb="18" eb="19">
      <t>カイ</t>
    </rPh>
    <rPh sb="20" eb="23">
      <t>ツウカシャ</t>
    </rPh>
    <rPh sb="23" eb="25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</si>
</sst>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;;;"/>
    <numFmt numFmtId="177" formatCode="0.000_ "/>
    <numFmt numFmtId="178" formatCode="0_ "/>
    <numFmt numFmtId="179" formatCode="0.000_);[Red]\(0.00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 shrinkToFit="1"/>
    </xf>
    <xf numFmtId="177" fontId="5" fillId="0" borderId="13" xfId="0" applyNumberFormat="1" applyFont="1" applyBorder="1" applyAlignment="1">
      <alignment vertical="center" shrinkToFit="1"/>
    </xf>
    <xf numFmtId="177" fontId="5" fillId="0" borderId="14" xfId="0" applyNumberFormat="1" applyFont="1" applyBorder="1" applyAlignment="1">
      <alignment vertical="center" shrinkToFit="1"/>
    </xf>
    <xf numFmtId="178" fontId="5" fillId="0" borderId="14" xfId="0" applyNumberFormat="1" applyFont="1" applyBorder="1" applyAlignment="1">
      <alignment horizontal="center" vertical="center" shrinkToFit="1"/>
    </xf>
    <xf numFmtId="178" fontId="5" fillId="0" borderId="17" xfId="0" applyNumberFormat="1" applyFont="1" applyBorder="1" applyAlignment="1">
      <alignment horizontal="center" vertical="center" shrinkToFit="1"/>
    </xf>
    <xf numFmtId="177" fontId="5" fillId="0" borderId="16" xfId="0" applyNumberFormat="1" applyFont="1" applyBorder="1" applyAlignment="1">
      <alignment vertical="center" shrinkToFit="1"/>
    </xf>
    <xf numFmtId="0" fontId="5" fillId="0" borderId="14" xfId="0" applyNumberFormat="1" applyFont="1" applyBorder="1" applyAlignment="1">
      <alignment horizontal="center" vertical="center" shrinkToFit="1"/>
    </xf>
    <xf numFmtId="0" fontId="5" fillId="0" borderId="17" xfId="0" applyNumberFormat="1" applyFont="1" applyBorder="1" applyAlignment="1">
      <alignment horizontal="center" vertical="center" shrinkToFit="1"/>
    </xf>
    <xf numFmtId="177" fontId="5" fillId="0" borderId="18" xfId="0" applyNumberFormat="1" applyFont="1" applyBorder="1" applyAlignment="1">
      <alignment vertical="center" shrinkToFit="1"/>
    </xf>
    <xf numFmtId="0" fontId="5" fillId="0" borderId="18" xfId="0" applyNumberFormat="1" applyFont="1" applyBorder="1" applyAlignment="1">
      <alignment vertical="center" shrinkToFit="1"/>
    </xf>
    <xf numFmtId="0" fontId="5" fillId="0" borderId="19" xfId="0" applyNumberFormat="1" applyFont="1" applyBorder="1" applyAlignment="1">
      <alignment horizontal="center" vertical="center" shrinkToFit="1"/>
    </xf>
    <xf numFmtId="177" fontId="1" fillId="0" borderId="0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vertical="center" shrinkToFit="1"/>
    </xf>
    <xf numFmtId="177" fontId="5" fillId="0" borderId="22" xfId="0" applyNumberFormat="1" applyFont="1" applyBorder="1" applyAlignment="1">
      <alignment vertical="center" shrinkToFit="1"/>
    </xf>
    <xf numFmtId="178" fontId="5" fillId="0" borderId="22" xfId="0" applyNumberFormat="1" applyFont="1" applyBorder="1" applyAlignment="1">
      <alignment horizontal="center" vertical="center" shrinkToFit="1"/>
    </xf>
    <xf numFmtId="178" fontId="5" fillId="0" borderId="23" xfId="0" applyNumberFormat="1" applyFont="1" applyBorder="1" applyAlignment="1">
      <alignment horizontal="center" vertical="center" shrinkToFit="1"/>
    </xf>
    <xf numFmtId="177" fontId="5" fillId="0" borderId="24" xfId="0" applyNumberFormat="1" applyFont="1" applyBorder="1" applyAlignment="1">
      <alignment vertical="center" shrinkToFit="1"/>
    </xf>
    <xf numFmtId="0" fontId="5" fillId="0" borderId="22" xfId="0" applyNumberFormat="1" applyFont="1" applyBorder="1" applyAlignment="1">
      <alignment horizontal="center" vertical="center" shrinkToFit="1"/>
    </xf>
    <xf numFmtId="0" fontId="5" fillId="0" borderId="23" xfId="0" applyNumberFormat="1" applyFont="1" applyBorder="1" applyAlignment="1">
      <alignment horizontal="center" vertical="center" shrinkToFit="1"/>
    </xf>
    <xf numFmtId="177" fontId="5" fillId="0" borderId="25" xfId="0" applyNumberFormat="1" applyFont="1" applyBorder="1" applyAlignment="1">
      <alignment vertical="center" shrinkToFit="1"/>
    </xf>
    <xf numFmtId="0" fontId="5" fillId="0" borderId="25" xfId="0" applyNumberFormat="1" applyFont="1" applyBorder="1" applyAlignment="1">
      <alignment vertical="center" shrinkToFit="1"/>
    </xf>
    <xf numFmtId="0" fontId="5" fillId="0" borderId="26" xfId="0" applyNumberFormat="1" applyFont="1" applyBorder="1" applyAlignment="1">
      <alignment horizontal="center" vertical="center" shrinkToFit="1"/>
    </xf>
    <xf numFmtId="0" fontId="6" fillId="0" borderId="27" xfId="0" applyFont="1" applyBorder="1" applyAlignment="1"/>
    <xf numFmtId="179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11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177" fontId="1" fillId="0" borderId="13" xfId="0" applyNumberFormat="1" applyFont="1" applyBorder="1" applyAlignment="1">
      <alignment vertical="center" shrinkToFit="1"/>
    </xf>
    <xf numFmtId="177" fontId="1" fillId="0" borderId="14" xfId="0" applyNumberFormat="1" applyFont="1" applyBorder="1" applyAlignment="1">
      <alignment vertical="center" shrinkToFit="1"/>
    </xf>
    <xf numFmtId="178" fontId="1" fillId="0" borderId="14" xfId="0" applyNumberFormat="1" applyFont="1" applyBorder="1" applyAlignment="1">
      <alignment horizontal="center" vertical="center" shrinkToFit="1"/>
    </xf>
    <xf numFmtId="178" fontId="1" fillId="0" borderId="17" xfId="0" applyNumberFormat="1" applyFont="1" applyBorder="1" applyAlignment="1">
      <alignment horizontal="center" vertical="center" shrinkToFit="1"/>
    </xf>
    <xf numFmtId="177" fontId="1" fillId="0" borderId="16" xfId="0" applyNumberFormat="1" applyFont="1" applyBorder="1" applyAlignment="1">
      <alignment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177" fontId="1" fillId="0" borderId="18" xfId="0" applyNumberFormat="1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19" xfId="0" applyFont="1" applyBorder="1" applyAlignment="1">
      <alignment horizontal="center" vertical="center" shrinkToFit="1"/>
    </xf>
    <xf numFmtId="177" fontId="1" fillId="0" borderId="0" xfId="0" applyNumberFormat="1" applyFo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177" fontId="1" fillId="0" borderId="21" xfId="0" applyNumberFormat="1" applyFont="1" applyBorder="1" applyAlignment="1">
      <alignment vertical="center" shrinkToFit="1"/>
    </xf>
    <xf numFmtId="177" fontId="1" fillId="0" borderId="22" xfId="0" applyNumberFormat="1" applyFont="1" applyBorder="1" applyAlignment="1">
      <alignment vertical="center" shrinkToFit="1"/>
    </xf>
    <xf numFmtId="178" fontId="1" fillId="0" borderId="22" xfId="0" applyNumberFormat="1" applyFont="1" applyBorder="1" applyAlignment="1">
      <alignment horizontal="center" vertical="center" shrinkToFit="1"/>
    </xf>
    <xf numFmtId="178" fontId="1" fillId="0" borderId="23" xfId="0" applyNumberFormat="1" applyFont="1" applyBorder="1" applyAlignment="1">
      <alignment horizontal="center" vertical="center" shrinkToFit="1"/>
    </xf>
    <xf numFmtId="177" fontId="1" fillId="0" borderId="24" xfId="0" applyNumberFormat="1" applyFont="1" applyBorder="1" applyAlignment="1">
      <alignment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177" fontId="1" fillId="0" borderId="25" xfId="0" applyNumberFormat="1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26" xfId="0" applyFont="1" applyBorder="1" applyAlignment="1">
      <alignment horizontal="center" vertical="center" shrinkToFit="1"/>
    </xf>
    <xf numFmtId="179" fontId="1" fillId="0" borderId="0" xfId="0" applyNumberFormat="1" applyFont="1">
      <alignment vertical="center"/>
    </xf>
  </cellXfs>
  <cellStyles count="1">
    <cellStyle name="標準" xfId="0" builtinId="0"/>
  </cellStyles>
  <dxfs count="3">
    <dxf>
      <font>
        <strike val="0"/>
        <color theme="0"/>
      </font>
      <numFmt numFmtId="0" formatCode="General"/>
    </dxf>
    <dxf>
      <font>
        <strike val="0"/>
        <color theme="0"/>
      </font>
      <numFmt numFmtId="0" formatCode="General"/>
    </dxf>
    <dxf>
      <font>
        <strike val="0"/>
        <color theme="0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2&#24180;&#24230;&#12288;&#20061;&#24030;&#23567;&#23398;&#29983;&#36984;&#32771;&#20250;\&#36984;&#32771;&#20250;&#23567;&#23398;&#29983;&#30007;&#23376;&#24471;&#28857;&#35352;&#376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2&#24180;&#24230;&#12288;&#20061;&#24030;&#23567;&#23398;&#29983;&#36984;&#32771;&#20250;\&#36984;&#32771;&#20250;&#23567;&#23398;&#29983;&#22899;&#23376;&#24471;&#28857;&#35352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生男子入力シート"/>
      <sheetName val="小学生男子"/>
      <sheetName val="小学生男子個人順"/>
      <sheetName val="上位者"/>
    </sheetNames>
    <sheetDataSet>
      <sheetData sheetId="0">
        <row r="8">
          <cell r="A8" t="str">
            <v>マツダ　レイジ</v>
          </cell>
          <cell r="D8">
            <v>1</v>
          </cell>
          <cell r="E8" t="str">
            <v>松田 玲志</v>
          </cell>
          <cell r="F8" t="str">
            <v>FLASH体操教室</v>
          </cell>
          <cell r="G8">
            <v>6</v>
          </cell>
          <cell r="I8">
            <v>2.4</v>
          </cell>
          <cell r="J8">
            <v>8.25</v>
          </cell>
          <cell r="K8">
            <v>0</v>
          </cell>
          <cell r="L8">
            <v>10.65</v>
          </cell>
          <cell r="M8">
            <v>10.648400000000001</v>
          </cell>
          <cell r="N8">
            <v>1</v>
          </cell>
          <cell r="O8">
            <v>2.2000000000000002</v>
          </cell>
          <cell r="P8">
            <v>8.8000000000000007</v>
          </cell>
          <cell r="Q8">
            <v>0</v>
          </cell>
          <cell r="R8">
            <v>11</v>
          </cell>
          <cell r="S8">
            <v>10.9984</v>
          </cell>
          <cell r="T8">
            <v>1</v>
          </cell>
          <cell r="U8">
            <v>1.1000000000000001</v>
          </cell>
          <cell r="V8">
            <v>8.75</v>
          </cell>
          <cell r="W8">
            <v>0.6</v>
          </cell>
          <cell r="X8">
            <v>9.25</v>
          </cell>
          <cell r="Y8">
            <v>9.2484000000000002</v>
          </cell>
          <cell r="Z8">
            <v>4</v>
          </cell>
          <cell r="AA8">
            <v>2</v>
          </cell>
          <cell r="AB8">
            <v>8.4499999999999993</v>
          </cell>
          <cell r="AC8">
            <v>0</v>
          </cell>
          <cell r="AD8">
            <v>10.45</v>
          </cell>
          <cell r="AE8">
            <v>10.448399999999999</v>
          </cell>
          <cell r="AF8">
            <v>1</v>
          </cell>
          <cell r="AG8">
            <v>1.7</v>
          </cell>
          <cell r="AH8">
            <v>8.5</v>
          </cell>
          <cell r="AI8">
            <v>0</v>
          </cell>
          <cell r="AJ8">
            <v>10.199999999999999</v>
          </cell>
          <cell r="AK8">
            <v>10.198399999999999</v>
          </cell>
          <cell r="AL8">
            <v>2</v>
          </cell>
          <cell r="AM8">
            <v>2.1</v>
          </cell>
          <cell r="AN8">
            <v>9.25</v>
          </cell>
          <cell r="AO8">
            <v>0</v>
          </cell>
          <cell r="AP8">
            <v>11.35</v>
          </cell>
          <cell r="AQ8">
            <v>11.3484</v>
          </cell>
          <cell r="AR8">
            <v>1</v>
          </cell>
          <cell r="AS8">
            <v>11.499999999999998</v>
          </cell>
          <cell r="AT8">
            <v>52</v>
          </cell>
          <cell r="AU8">
            <v>62.9</v>
          </cell>
          <cell r="AV8">
            <v>62.9</v>
          </cell>
          <cell r="AW8">
            <v>62.9</v>
          </cell>
          <cell r="AX8">
            <v>62.898399999999995</v>
          </cell>
          <cell r="AY8">
            <v>2</v>
          </cell>
          <cell r="AZ8">
            <v>2</v>
          </cell>
          <cell r="BA8">
            <v>2</v>
          </cell>
        </row>
        <row r="9">
          <cell r="A9" t="str">
            <v>フクモト　ユウダイ</v>
          </cell>
          <cell r="D9">
            <v>2</v>
          </cell>
          <cell r="E9" t="str">
            <v>福元 悠大</v>
          </cell>
          <cell r="F9" t="str">
            <v>FLASH体操教室</v>
          </cell>
          <cell r="G9">
            <v>5</v>
          </cell>
          <cell r="I9">
            <v>2.4</v>
          </cell>
          <cell r="J9">
            <v>7.75</v>
          </cell>
          <cell r="K9">
            <v>0</v>
          </cell>
          <cell r="L9">
            <v>10.15</v>
          </cell>
          <cell r="M9">
            <v>10.148200000000001</v>
          </cell>
          <cell r="N9">
            <v>3</v>
          </cell>
          <cell r="O9">
            <v>2.1</v>
          </cell>
          <cell r="P9">
            <v>8.5</v>
          </cell>
          <cell r="Q9">
            <v>0</v>
          </cell>
          <cell r="R9">
            <v>10.6</v>
          </cell>
          <cell r="S9">
            <v>10.5982</v>
          </cell>
          <cell r="T9">
            <v>2</v>
          </cell>
          <cell r="U9">
            <v>2.2000000000000002</v>
          </cell>
          <cell r="V9">
            <v>8.9499999999999993</v>
          </cell>
          <cell r="W9">
            <v>0.3</v>
          </cell>
          <cell r="X9">
            <v>10.85</v>
          </cell>
          <cell r="Y9">
            <v>10.8482</v>
          </cell>
          <cell r="Z9">
            <v>1</v>
          </cell>
          <cell r="AA9">
            <v>2</v>
          </cell>
          <cell r="AB9">
            <v>8.35</v>
          </cell>
          <cell r="AC9">
            <v>0</v>
          </cell>
          <cell r="AD9">
            <v>10.35</v>
          </cell>
          <cell r="AE9">
            <v>10.3482</v>
          </cell>
          <cell r="AF9">
            <v>4</v>
          </cell>
          <cell r="AG9">
            <v>2.2000000000000002</v>
          </cell>
          <cell r="AH9">
            <v>8.3000000000000007</v>
          </cell>
          <cell r="AI9">
            <v>0</v>
          </cell>
          <cell r="AJ9">
            <v>10.5</v>
          </cell>
          <cell r="AK9">
            <v>10.498200000000001</v>
          </cell>
          <cell r="AL9">
            <v>1</v>
          </cell>
          <cell r="AM9">
            <v>2.1</v>
          </cell>
          <cell r="AN9">
            <v>8.6999999999999993</v>
          </cell>
          <cell r="AO9">
            <v>0</v>
          </cell>
          <cell r="AP9">
            <v>10.8</v>
          </cell>
          <cell r="AQ9">
            <v>10.798200000000001</v>
          </cell>
          <cell r="AR9">
            <v>2</v>
          </cell>
          <cell r="AS9">
            <v>12.999999999999998</v>
          </cell>
          <cell r="AT9">
            <v>50.55</v>
          </cell>
          <cell r="AU9">
            <v>63.25</v>
          </cell>
          <cell r="AV9">
            <v>63.25</v>
          </cell>
          <cell r="AW9">
            <v>63.25</v>
          </cell>
          <cell r="AX9">
            <v>63.248199999999997</v>
          </cell>
          <cell r="AY9">
            <v>1</v>
          </cell>
          <cell r="AZ9">
            <v>1</v>
          </cell>
          <cell r="BA9">
            <v>1</v>
          </cell>
        </row>
        <row r="10">
          <cell r="A10" t="str">
            <v>タカハシ　リクト</v>
          </cell>
          <cell r="D10">
            <v>3</v>
          </cell>
          <cell r="E10" t="str">
            <v>髙橋 陸斗</v>
          </cell>
          <cell r="F10" t="str">
            <v>FLASH体操教室</v>
          </cell>
          <cell r="G10">
            <v>5</v>
          </cell>
          <cell r="I10">
            <v>2.2999999999999998</v>
          </cell>
          <cell r="J10">
            <v>6.8</v>
          </cell>
          <cell r="K10">
            <v>0.3</v>
          </cell>
          <cell r="L10">
            <v>8.8000000000000007</v>
          </cell>
          <cell r="M10">
            <v>8.798</v>
          </cell>
          <cell r="N10">
            <v>7</v>
          </cell>
          <cell r="O10">
            <v>1.4</v>
          </cell>
          <cell r="P10">
            <v>7.15</v>
          </cell>
          <cell r="Q10">
            <v>3</v>
          </cell>
          <cell r="R10">
            <v>5.55</v>
          </cell>
          <cell r="S10">
            <v>5.548</v>
          </cell>
          <cell r="T10">
            <v>5</v>
          </cell>
          <cell r="U10">
            <v>2.1</v>
          </cell>
          <cell r="V10">
            <v>8</v>
          </cell>
          <cell r="W10">
            <v>0.6</v>
          </cell>
          <cell r="X10">
            <v>9.5</v>
          </cell>
          <cell r="Y10">
            <v>9.4979999999999993</v>
          </cell>
          <cell r="Z10">
            <v>3</v>
          </cell>
          <cell r="AA10">
            <v>2</v>
          </cell>
          <cell r="AB10">
            <v>8.4</v>
          </cell>
          <cell r="AC10">
            <v>0</v>
          </cell>
          <cell r="AD10">
            <v>10.4</v>
          </cell>
          <cell r="AE10">
            <v>10.398</v>
          </cell>
          <cell r="AF10">
            <v>2</v>
          </cell>
          <cell r="AG10">
            <v>1.7</v>
          </cell>
          <cell r="AH10">
            <v>7.95</v>
          </cell>
          <cell r="AI10">
            <v>0</v>
          </cell>
          <cell r="AJ10">
            <v>9.65</v>
          </cell>
          <cell r="AK10">
            <v>9.6479999999999997</v>
          </cell>
          <cell r="AL10">
            <v>3</v>
          </cell>
          <cell r="AM10">
            <v>2.1</v>
          </cell>
          <cell r="AN10">
            <v>8.5500000000000007</v>
          </cell>
          <cell r="AO10">
            <v>0</v>
          </cell>
          <cell r="AP10">
            <v>10.65</v>
          </cell>
          <cell r="AQ10">
            <v>10.648</v>
          </cell>
          <cell r="AR10">
            <v>3</v>
          </cell>
          <cell r="AS10">
            <v>11.6</v>
          </cell>
          <cell r="AT10">
            <v>46.850000000000009</v>
          </cell>
          <cell r="AU10">
            <v>54.55</v>
          </cell>
          <cell r="AV10">
            <v>54.55</v>
          </cell>
          <cell r="AW10">
            <v>54.55</v>
          </cell>
          <cell r="AX10">
            <v>54.547999999999995</v>
          </cell>
          <cell r="AY10">
            <v>3</v>
          </cell>
          <cell r="AZ10">
            <v>3</v>
          </cell>
          <cell r="BA10">
            <v>3</v>
          </cell>
        </row>
        <row r="11">
          <cell r="A11" t="str">
            <v>ミヤモト　ハルヒ</v>
          </cell>
          <cell r="D11">
            <v>4</v>
          </cell>
          <cell r="E11" t="str">
            <v>宮本 悠陽</v>
          </cell>
          <cell r="F11" t="str">
            <v>延岡さくら体操教室</v>
          </cell>
          <cell r="G11">
            <v>6</v>
          </cell>
          <cell r="I11">
            <v>2.4</v>
          </cell>
          <cell r="J11">
            <v>6.85</v>
          </cell>
          <cell r="K11">
            <v>0.4</v>
          </cell>
          <cell r="L11">
            <v>8.85</v>
          </cell>
          <cell r="M11">
            <v>8.8477999999999994</v>
          </cell>
          <cell r="N11">
            <v>6</v>
          </cell>
          <cell r="O11">
            <v>1.9</v>
          </cell>
          <cell r="P11">
            <v>7.65</v>
          </cell>
          <cell r="Q11">
            <v>3</v>
          </cell>
          <cell r="R11">
            <v>6.55</v>
          </cell>
          <cell r="S11">
            <v>6.5477999999999996</v>
          </cell>
          <cell r="T11">
            <v>4</v>
          </cell>
          <cell r="U11">
            <v>0.6</v>
          </cell>
          <cell r="V11">
            <v>8.5500000000000007</v>
          </cell>
          <cell r="W11">
            <v>6</v>
          </cell>
          <cell r="X11">
            <v>3.15</v>
          </cell>
          <cell r="Y11">
            <v>3.1477999999999997</v>
          </cell>
          <cell r="Z11">
            <v>8</v>
          </cell>
          <cell r="AA11">
            <v>2</v>
          </cell>
          <cell r="AB11">
            <v>8.3000000000000007</v>
          </cell>
          <cell r="AC11">
            <v>0</v>
          </cell>
          <cell r="AD11">
            <v>10.3</v>
          </cell>
          <cell r="AE11">
            <v>10.297800000000001</v>
          </cell>
          <cell r="AF11">
            <v>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-2.2000000000000001E-3</v>
          </cell>
          <cell r="AL11">
            <v>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-2.2000000000000001E-3</v>
          </cell>
          <cell r="AR11">
            <v>8</v>
          </cell>
          <cell r="AS11">
            <v>6.8999999999999995</v>
          </cell>
          <cell r="AT11">
            <v>31.35</v>
          </cell>
          <cell r="AU11">
            <v>28.85</v>
          </cell>
          <cell r="AV11">
            <v>28.85</v>
          </cell>
          <cell r="AW11">
            <v>28.85</v>
          </cell>
          <cell r="AX11">
            <v>28.847800000000003</v>
          </cell>
          <cell r="AY11">
            <v>7</v>
          </cell>
          <cell r="AZ11">
            <v>7</v>
          </cell>
          <cell r="BA11">
            <v>7</v>
          </cell>
        </row>
        <row r="12">
          <cell r="A12" t="str">
            <v>フクシマ　ゼンセイ</v>
          </cell>
          <cell r="D12">
            <v>5</v>
          </cell>
          <cell r="E12" t="str">
            <v>福島 然生</v>
          </cell>
          <cell r="F12" t="str">
            <v>きずな体操教室</v>
          </cell>
          <cell r="G12">
            <v>5</v>
          </cell>
          <cell r="I12">
            <v>2.2000000000000002</v>
          </cell>
          <cell r="J12">
            <v>7.85</v>
          </cell>
          <cell r="K12">
            <v>0.6</v>
          </cell>
          <cell r="L12">
            <v>9.4499999999999993</v>
          </cell>
          <cell r="M12">
            <v>9.4475999999999996</v>
          </cell>
          <cell r="N12">
            <v>5</v>
          </cell>
          <cell r="O12">
            <v>0.1</v>
          </cell>
          <cell r="P12">
            <v>9.3000000000000007</v>
          </cell>
          <cell r="Q12">
            <v>6.6</v>
          </cell>
          <cell r="R12">
            <v>2.8</v>
          </cell>
          <cell r="S12">
            <v>2.7975999999999996</v>
          </cell>
          <cell r="T12">
            <v>7</v>
          </cell>
          <cell r="U12">
            <v>1.3</v>
          </cell>
          <cell r="V12">
            <v>8.5</v>
          </cell>
          <cell r="W12">
            <v>4.5999999999999996</v>
          </cell>
          <cell r="X12">
            <v>5.2</v>
          </cell>
          <cell r="Y12">
            <v>5.1976000000000004</v>
          </cell>
          <cell r="Z12">
            <v>5</v>
          </cell>
          <cell r="AA12">
            <v>2</v>
          </cell>
          <cell r="AB12">
            <v>7.35</v>
          </cell>
          <cell r="AC12">
            <v>0</v>
          </cell>
          <cell r="AD12">
            <v>9.35</v>
          </cell>
          <cell r="AE12">
            <v>9.3475999999999999</v>
          </cell>
          <cell r="AF12">
            <v>8</v>
          </cell>
          <cell r="AG12">
            <v>0.8</v>
          </cell>
          <cell r="AH12">
            <v>7.6</v>
          </cell>
          <cell r="AI12">
            <v>4.5999999999999996</v>
          </cell>
          <cell r="AJ12">
            <v>3.8</v>
          </cell>
          <cell r="AK12">
            <v>3.7975999999999996</v>
          </cell>
          <cell r="AL12">
            <v>6</v>
          </cell>
          <cell r="AM12">
            <v>1.1000000000000001</v>
          </cell>
          <cell r="AN12">
            <v>7.75</v>
          </cell>
          <cell r="AO12">
            <v>0</v>
          </cell>
          <cell r="AP12">
            <v>8.85</v>
          </cell>
          <cell r="AQ12">
            <v>8.8475999999999999</v>
          </cell>
          <cell r="AR12">
            <v>4</v>
          </cell>
          <cell r="AS12">
            <v>7.5</v>
          </cell>
          <cell r="AT12">
            <v>48.35</v>
          </cell>
          <cell r="AU12">
            <v>39.450000000000003</v>
          </cell>
          <cell r="AV12">
            <v>39.450000000000003</v>
          </cell>
          <cell r="AW12">
            <v>39.450000000000003</v>
          </cell>
          <cell r="AX12">
            <v>39.447600000000001</v>
          </cell>
          <cell r="AY12">
            <v>6</v>
          </cell>
          <cell r="AZ12">
            <v>6</v>
          </cell>
          <cell r="BA12">
            <v>6</v>
          </cell>
        </row>
        <row r="13">
          <cell r="A13" t="str">
            <v>ウチムラ　ソウノジョウ</v>
          </cell>
          <cell r="D13">
            <v>6</v>
          </cell>
          <cell r="E13" t="str">
            <v>内村 爽之丞</v>
          </cell>
          <cell r="F13" t="str">
            <v>きずな体操教室</v>
          </cell>
          <cell r="G13">
            <v>5</v>
          </cell>
          <cell r="I13">
            <v>2.1</v>
          </cell>
          <cell r="J13">
            <v>7.65</v>
          </cell>
          <cell r="K13">
            <v>0</v>
          </cell>
          <cell r="L13">
            <v>9.75</v>
          </cell>
          <cell r="M13">
            <v>9.7474000000000007</v>
          </cell>
          <cell r="N13">
            <v>4</v>
          </cell>
          <cell r="O13">
            <v>0.8</v>
          </cell>
          <cell r="P13">
            <v>8.1999999999999993</v>
          </cell>
          <cell r="Q13">
            <v>4.3</v>
          </cell>
          <cell r="R13">
            <v>4.7</v>
          </cell>
          <cell r="S13">
            <v>4.6974</v>
          </cell>
          <cell r="T13">
            <v>6</v>
          </cell>
          <cell r="U13">
            <v>2.1</v>
          </cell>
          <cell r="V13">
            <v>8.5</v>
          </cell>
          <cell r="W13">
            <v>0.6</v>
          </cell>
          <cell r="X13">
            <v>10</v>
          </cell>
          <cell r="Y13">
            <v>9.9974000000000007</v>
          </cell>
          <cell r="Z13">
            <v>2</v>
          </cell>
          <cell r="AA13">
            <v>2</v>
          </cell>
          <cell r="AB13">
            <v>8.25</v>
          </cell>
          <cell r="AC13">
            <v>0</v>
          </cell>
          <cell r="AD13">
            <v>10.25</v>
          </cell>
          <cell r="AE13">
            <v>10.247400000000001</v>
          </cell>
          <cell r="AF13">
            <v>6</v>
          </cell>
          <cell r="AG13">
            <v>1.5</v>
          </cell>
          <cell r="AH13">
            <v>7.55</v>
          </cell>
          <cell r="AI13">
            <v>1.3</v>
          </cell>
          <cell r="AJ13">
            <v>7.75</v>
          </cell>
          <cell r="AK13">
            <v>7.7473999999999998</v>
          </cell>
          <cell r="AL13">
            <v>4</v>
          </cell>
          <cell r="AM13">
            <v>1.1000000000000001</v>
          </cell>
          <cell r="AN13">
            <v>7.65</v>
          </cell>
          <cell r="AO13">
            <v>0</v>
          </cell>
          <cell r="AP13">
            <v>8.75</v>
          </cell>
          <cell r="AQ13">
            <v>8.7474000000000007</v>
          </cell>
          <cell r="AR13">
            <v>6</v>
          </cell>
          <cell r="AS13">
            <v>9.6</v>
          </cell>
          <cell r="AT13">
            <v>47.8</v>
          </cell>
          <cell r="AU13">
            <v>51.2</v>
          </cell>
          <cell r="AV13">
            <v>51.2</v>
          </cell>
          <cell r="AW13">
            <v>51.2</v>
          </cell>
          <cell r="AX13">
            <v>51.197400000000002</v>
          </cell>
          <cell r="AY13">
            <v>4</v>
          </cell>
          <cell r="AZ13">
            <v>4</v>
          </cell>
          <cell r="BA13">
            <v>4</v>
          </cell>
        </row>
        <row r="14">
          <cell r="A14" t="str">
            <v>イノウエタイガ</v>
          </cell>
          <cell r="D14">
            <v>7</v>
          </cell>
          <cell r="E14" t="str">
            <v>井上 泰雅</v>
          </cell>
          <cell r="F14" t="str">
            <v>宮崎ｼﾞﾑﾅｽﾃｨｯｸｽｸﾗﾌﾞ</v>
          </cell>
          <cell r="G14">
            <v>5</v>
          </cell>
          <cell r="I14">
            <v>2.1</v>
          </cell>
          <cell r="J14">
            <v>6.5</v>
          </cell>
          <cell r="K14">
            <v>0.3</v>
          </cell>
          <cell r="L14">
            <v>8.3000000000000007</v>
          </cell>
          <cell r="M14">
            <v>8.2972000000000001</v>
          </cell>
          <cell r="N14">
            <v>8</v>
          </cell>
          <cell r="O14">
            <v>0.1</v>
          </cell>
          <cell r="P14">
            <v>10</v>
          </cell>
          <cell r="Q14">
            <v>10</v>
          </cell>
          <cell r="R14">
            <v>0.1</v>
          </cell>
          <cell r="S14">
            <v>9.7200000000000009E-2</v>
          </cell>
          <cell r="T14">
            <v>8</v>
          </cell>
          <cell r="U14">
            <v>0.6</v>
          </cell>
          <cell r="V14">
            <v>9.4</v>
          </cell>
          <cell r="W14">
            <v>6.6</v>
          </cell>
          <cell r="X14">
            <v>3.4</v>
          </cell>
          <cell r="Y14">
            <v>3.3971999999999998</v>
          </cell>
          <cell r="Z14">
            <v>7</v>
          </cell>
          <cell r="AA14">
            <v>2</v>
          </cell>
          <cell r="AB14">
            <v>7.85</v>
          </cell>
          <cell r="AC14">
            <v>0</v>
          </cell>
          <cell r="AD14">
            <v>9.85</v>
          </cell>
          <cell r="AE14">
            <v>9.8471999999999991</v>
          </cell>
          <cell r="AF14">
            <v>7</v>
          </cell>
          <cell r="AG14">
            <v>0.1</v>
          </cell>
          <cell r="AH14">
            <v>10</v>
          </cell>
          <cell r="AI14">
            <v>10</v>
          </cell>
          <cell r="AJ14">
            <v>0.1</v>
          </cell>
          <cell r="AK14">
            <v>9.7200000000000009E-2</v>
          </cell>
          <cell r="AL14">
            <v>7</v>
          </cell>
          <cell r="AM14">
            <v>0.9</v>
          </cell>
          <cell r="AN14">
            <v>8.1999999999999993</v>
          </cell>
          <cell r="AO14">
            <v>3</v>
          </cell>
          <cell r="AP14">
            <v>6.1</v>
          </cell>
          <cell r="AQ14">
            <v>6.0972</v>
          </cell>
          <cell r="AR14">
            <v>7</v>
          </cell>
          <cell r="AS14">
            <v>5.8000000000000007</v>
          </cell>
          <cell r="AT14">
            <v>51.95</v>
          </cell>
          <cell r="AU14">
            <v>27.85</v>
          </cell>
          <cell r="AV14">
            <v>27.85</v>
          </cell>
          <cell r="AW14">
            <v>27.85</v>
          </cell>
          <cell r="AX14">
            <v>27.847200000000001</v>
          </cell>
          <cell r="AY14">
            <v>8</v>
          </cell>
          <cell r="AZ14">
            <v>8</v>
          </cell>
          <cell r="BA14">
            <v>8</v>
          </cell>
        </row>
        <row r="15">
          <cell r="A15" t="str">
            <v>ズシコウメイ</v>
          </cell>
          <cell r="D15">
            <v>8</v>
          </cell>
          <cell r="E15" t="str">
            <v>図師 煌明</v>
          </cell>
          <cell r="F15" t="str">
            <v>宮西体操クラブ</v>
          </cell>
          <cell r="G15">
            <v>5</v>
          </cell>
          <cell r="I15">
            <v>2.2000000000000002</v>
          </cell>
          <cell r="J15">
            <v>8.1999999999999993</v>
          </cell>
          <cell r="K15">
            <v>0</v>
          </cell>
          <cell r="L15">
            <v>10.4</v>
          </cell>
          <cell r="M15">
            <v>10.397</v>
          </cell>
          <cell r="N15">
            <v>2</v>
          </cell>
          <cell r="O15">
            <v>1.5</v>
          </cell>
          <cell r="P15">
            <v>6.9</v>
          </cell>
          <cell r="Q15">
            <v>1</v>
          </cell>
          <cell r="R15">
            <v>7.4</v>
          </cell>
          <cell r="S15">
            <v>7.3970000000000002</v>
          </cell>
          <cell r="T15">
            <v>3</v>
          </cell>
          <cell r="U15">
            <v>1.2</v>
          </cell>
          <cell r="V15">
            <v>8.35</v>
          </cell>
          <cell r="W15">
            <v>5.6</v>
          </cell>
          <cell r="X15">
            <v>3.95</v>
          </cell>
          <cell r="Y15">
            <v>3.9470000000000001</v>
          </cell>
          <cell r="Z15">
            <v>6</v>
          </cell>
          <cell r="AA15">
            <v>2</v>
          </cell>
          <cell r="AB15">
            <v>8.4</v>
          </cell>
          <cell r="AC15">
            <v>0</v>
          </cell>
          <cell r="AD15">
            <v>10.4</v>
          </cell>
          <cell r="AE15">
            <v>10.397</v>
          </cell>
          <cell r="AF15">
            <v>2</v>
          </cell>
          <cell r="AG15">
            <v>1.4</v>
          </cell>
          <cell r="AH15">
            <v>8</v>
          </cell>
          <cell r="AI15">
            <v>3.3</v>
          </cell>
          <cell r="AJ15">
            <v>6.1</v>
          </cell>
          <cell r="AK15">
            <v>6.0969999999999995</v>
          </cell>
          <cell r="AL15">
            <v>5</v>
          </cell>
          <cell r="AM15">
            <v>1.1000000000000001</v>
          </cell>
          <cell r="AN15">
            <v>7.7</v>
          </cell>
          <cell r="AO15">
            <v>0</v>
          </cell>
          <cell r="AP15">
            <v>8.8000000000000007</v>
          </cell>
          <cell r="AQ15">
            <v>8.7970000000000006</v>
          </cell>
          <cell r="AR15">
            <v>5</v>
          </cell>
          <cell r="AS15">
            <v>9.4</v>
          </cell>
          <cell r="AT15">
            <v>47.550000000000004</v>
          </cell>
          <cell r="AU15">
            <v>47.05</v>
          </cell>
          <cell r="AV15">
            <v>47.05</v>
          </cell>
          <cell r="AW15">
            <v>47.05</v>
          </cell>
          <cell r="AX15">
            <v>47.046999999999997</v>
          </cell>
          <cell r="AY15">
            <v>5</v>
          </cell>
          <cell r="AZ15">
            <v>5</v>
          </cell>
          <cell r="BA15">
            <v>5</v>
          </cell>
        </row>
        <row r="16">
          <cell r="L16" t="str">
            <v/>
          </cell>
          <cell r="M16" t="str">
            <v/>
          </cell>
          <cell r="N16" t="str">
            <v/>
          </cell>
          <cell r="R16" t="str">
            <v/>
          </cell>
          <cell r="S16" t="str">
            <v/>
          </cell>
          <cell r="T16" t="str">
            <v/>
          </cell>
          <cell r="X16" t="str">
            <v/>
          </cell>
          <cell r="Y16" t="str">
            <v/>
          </cell>
          <cell r="Z16" t="str">
            <v/>
          </cell>
          <cell r="AD16" t="str">
            <v/>
          </cell>
          <cell r="AE16" t="str">
            <v/>
          </cell>
          <cell r="AF16" t="str">
            <v/>
          </cell>
          <cell r="AJ16" t="str">
            <v/>
          </cell>
          <cell r="AK16" t="str">
            <v/>
          </cell>
          <cell r="AL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e">
            <v>#VALUE!</v>
          </cell>
        </row>
        <row r="17">
          <cell r="L17" t="str">
            <v/>
          </cell>
          <cell r="M17" t="str">
            <v/>
          </cell>
          <cell r="N17" t="str">
            <v/>
          </cell>
          <cell r="R17" t="str">
            <v/>
          </cell>
          <cell r="S17" t="str">
            <v/>
          </cell>
          <cell r="T17" t="str">
            <v/>
          </cell>
          <cell r="X17" t="str">
            <v/>
          </cell>
          <cell r="Y17" t="str">
            <v/>
          </cell>
          <cell r="Z17" t="str">
            <v/>
          </cell>
          <cell r="AD17" t="str">
            <v/>
          </cell>
          <cell r="AE17" t="str">
            <v/>
          </cell>
          <cell r="AF17" t="str">
            <v/>
          </cell>
          <cell r="AJ17" t="str">
            <v/>
          </cell>
          <cell r="AK17" t="str">
            <v/>
          </cell>
          <cell r="AL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e">
            <v>#VALUE!</v>
          </cell>
        </row>
        <row r="18">
          <cell r="L18" t="str">
            <v/>
          </cell>
          <cell r="M18" t="str">
            <v/>
          </cell>
          <cell r="N18" t="str">
            <v/>
          </cell>
          <cell r="R18" t="str">
            <v/>
          </cell>
          <cell r="S18" t="str">
            <v/>
          </cell>
          <cell r="T18" t="str">
            <v/>
          </cell>
          <cell r="X18" t="str">
            <v/>
          </cell>
          <cell r="Y18" t="str">
            <v/>
          </cell>
          <cell r="Z18" t="str">
            <v/>
          </cell>
          <cell r="AD18" t="str">
            <v/>
          </cell>
          <cell r="AE18" t="str">
            <v/>
          </cell>
          <cell r="AF18" t="str">
            <v/>
          </cell>
          <cell r="AJ18" t="str">
            <v/>
          </cell>
          <cell r="AK18" t="str">
            <v/>
          </cell>
          <cell r="AL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e">
            <v>#VALUE!</v>
          </cell>
        </row>
        <row r="19">
          <cell r="L19" t="str">
            <v/>
          </cell>
          <cell r="M19" t="str">
            <v/>
          </cell>
          <cell r="N19" t="str">
            <v/>
          </cell>
          <cell r="R19" t="str">
            <v/>
          </cell>
          <cell r="S19" t="str">
            <v/>
          </cell>
          <cell r="T19" t="str">
            <v/>
          </cell>
          <cell r="X19" t="str">
            <v/>
          </cell>
          <cell r="Y19" t="str">
            <v/>
          </cell>
          <cell r="Z19" t="str">
            <v/>
          </cell>
          <cell r="AD19" t="str">
            <v/>
          </cell>
          <cell r="AE19" t="str">
            <v/>
          </cell>
          <cell r="AF19" t="str">
            <v/>
          </cell>
          <cell r="AJ19" t="str">
            <v/>
          </cell>
          <cell r="AK19" t="str">
            <v/>
          </cell>
          <cell r="AL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e">
            <v>#VALUE!</v>
          </cell>
        </row>
        <row r="20">
          <cell r="L20" t="str">
            <v/>
          </cell>
          <cell r="M20" t="str">
            <v/>
          </cell>
          <cell r="N20" t="str">
            <v/>
          </cell>
          <cell r="R20" t="str">
            <v/>
          </cell>
          <cell r="S20" t="str">
            <v/>
          </cell>
          <cell r="T20" t="str">
            <v/>
          </cell>
          <cell r="X20" t="str">
            <v/>
          </cell>
          <cell r="Y20" t="str">
            <v/>
          </cell>
          <cell r="Z20" t="str">
            <v/>
          </cell>
          <cell r="AD20" t="str">
            <v/>
          </cell>
          <cell r="AE20" t="str">
            <v/>
          </cell>
          <cell r="AF20" t="str">
            <v/>
          </cell>
          <cell r="AJ20" t="str">
            <v/>
          </cell>
          <cell r="AK20" t="str">
            <v/>
          </cell>
          <cell r="AL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e">
            <v>#VALUE!</v>
          </cell>
        </row>
        <row r="21">
          <cell r="L21" t="str">
            <v/>
          </cell>
          <cell r="M21" t="str">
            <v/>
          </cell>
          <cell r="N21" t="str">
            <v/>
          </cell>
          <cell r="R21" t="str">
            <v/>
          </cell>
          <cell r="S21" t="str">
            <v/>
          </cell>
          <cell r="T21" t="str">
            <v/>
          </cell>
          <cell r="X21" t="str">
            <v/>
          </cell>
          <cell r="Y21" t="str">
            <v/>
          </cell>
          <cell r="Z21" t="str">
            <v/>
          </cell>
          <cell r="AD21" t="str">
            <v/>
          </cell>
          <cell r="AE21" t="str">
            <v/>
          </cell>
          <cell r="AF21" t="str">
            <v/>
          </cell>
          <cell r="AJ21" t="str">
            <v/>
          </cell>
          <cell r="AK21" t="str">
            <v/>
          </cell>
          <cell r="AL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e">
            <v>#VALUE!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生女子入力シート"/>
      <sheetName val="小学生女子"/>
      <sheetName val="小学生女子個人順"/>
      <sheetName val="上位者"/>
    </sheetNames>
    <sheetDataSet>
      <sheetData sheetId="0" refreshError="1">
        <row r="8">
          <cell r="A8" t="str">
            <v>イノウエカノン</v>
          </cell>
          <cell r="D8">
            <v>1</v>
          </cell>
          <cell r="E8" t="str">
            <v>井上 夏音</v>
          </cell>
          <cell r="F8" t="str">
            <v>宮崎ｼﾞﾑﾅｽﾃｨｯｸｽｸﾗﾌﾞ</v>
          </cell>
          <cell r="G8">
            <v>6</v>
          </cell>
          <cell r="I8">
            <v>1.6</v>
          </cell>
          <cell r="J8">
            <v>8.5</v>
          </cell>
          <cell r="K8">
            <v>0</v>
          </cell>
          <cell r="L8">
            <v>10.1</v>
          </cell>
          <cell r="M8">
            <v>10.0984</v>
          </cell>
          <cell r="N8">
            <v>1</v>
          </cell>
          <cell r="O8">
            <v>1.4</v>
          </cell>
          <cell r="P8">
            <v>6.25</v>
          </cell>
          <cell r="Q8">
            <v>0</v>
          </cell>
          <cell r="R8">
            <v>7.65</v>
          </cell>
          <cell r="S8">
            <v>7.6484000000000005</v>
          </cell>
          <cell r="T8">
            <v>3</v>
          </cell>
          <cell r="U8">
            <v>1.6</v>
          </cell>
          <cell r="V8">
            <v>6.35</v>
          </cell>
          <cell r="W8">
            <v>0</v>
          </cell>
          <cell r="X8">
            <v>7.95</v>
          </cell>
          <cell r="Y8">
            <v>7.9484000000000004</v>
          </cell>
          <cell r="Z8">
            <v>5</v>
          </cell>
          <cell r="AA8">
            <v>2.7</v>
          </cell>
          <cell r="AB8">
            <v>7.1</v>
          </cell>
          <cell r="AC8">
            <v>0</v>
          </cell>
          <cell r="AD8">
            <v>9.8000000000000007</v>
          </cell>
          <cell r="AE8">
            <v>9.7984000000000009</v>
          </cell>
          <cell r="AF8">
            <v>3</v>
          </cell>
          <cell r="AG8">
            <v>7.3</v>
          </cell>
          <cell r="AH8">
            <v>28.200000000000003</v>
          </cell>
          <cell r="AI8">
            <v>35.5</v>
          </cell>
          <cell r="AJ8">
            <v>35.5</v>
          </cell>
          <cell r="AK8">
            <v>35.5</v>
          </cell>
          <cell r="AL8">
            <v>35.498399999999997</v>
          </cell>
          <cell r="AM8">
            <v>3</v>
          </cell>
          <cell r="AN8">
            <v>3</v>
          </cell>
          <cell r="AO8">
            <v>3</v>
          </cell>
        </row>
        <row r="9">
          <cell r="A9" t="str">
            <v>ウチダネネ</v>
          </cell>
          <cell r="D9">
            <v>2</v>
          </cell>
          <cell r="E9" t="str">
            <v>内田 寧音</v>
          </cell>
          <cell r="F9" t="str">
            <v>宮崎ｼﾞﾑﾅｽﾃｨｯｸｽｸﾗﾌﾞ</v>
          </cell>
          <cell r="G9">
            <v>6</v>
          </cell>
          <cell r="I9">
            <v>1.6</v>
          </cell>
          <cell r="J9">
            <v>8.35</v>
          </cell>
          <cell r="K9">
            <v>0</v>
          </cell>
          <cell r="L9">
            <v>9.9499999999999993</v>
          </cell>
          <cell r="M9">
            <v>9.9481999999999999</v>
          </cell>
          <cell r="N9">
            <v>2</v>
          </cell>
          <cell r="O9">
            <v>1.4</v>
          </cell>
          <cell r="P9">
            <v>6.2</v>
          </cell>
          <cell r="Q9">
            <v>0</v>
          </cell>
          <cell r="R9">
            <v>7.6</v>
          </cell>
          <cell r="S9">
            <v>7.5981999999999994</v>
          </cell>
          <cell r="T9">
            <v>4</v>
          </cell>
          <cell r="U9">
            <v>2.6</v>
          </cell>
          <cell r="V9">
            <v>7.2</v>
          </cell>
          <cell r="W9">
            <v>0</v>
          </cell>
          <cell r="X9">
            <v>9.8000000000000007</v>
          </cell>
          <cell r="Y9">
            <v>9.7982000000000014</v>
          </cell>
          <cell r="Z9">
            <v>2</v>
          </cell>
          <cell r="AA9">
            <v>2.7</v>
          </cell>
          <cell r="AB9">
            <v>6.8</v>
          </cell>
          <cell r="AC9">
            <v>0</v>
          </cell>
          <cell r="AD9">
            <v>9.5</v>
          </cell>
          <cell r="AE9">
            <v>9.4982000000000006</v>
          </cell>
          <cell r="AF9">
            <v>4</v>
          </cell>
          <cell r="AG9">
            <v>8.3000000000000007</v>
          </cell>
          <cell r="AH9">
            <v>28.55</v>
          </cell>
          <cell r="AI9">
            <v>36.85</v>
          </cell>
          <cell r="AJ9">
            <v>36.85</v>
          </cell>
          <cell r="AK9">
            <v>36.85</v>
          </cell>
          <cell r="AL9">
            <v>36.848199999999999</v>
          </cell>
          <cell r="AM9">
            <v>2</v>
          </cell>
          <cell r="AN9">
            <v>2</v>
          </cell>
          <cell r="AO9">
            <v>2</v>
          </cell>
        </row>
        <row r="10">
          <cell r="A10" t="str">
            <v>ヨコヤマユキノ</v>
          </cell>
          <cell r="D10">
            <v>3</v>
          </cell>
          <cell r="E10" t="str">
            <v>横山 友紀野</v>
          </cell>
          <cell r="F10" t="str">
            <v>宮崎ｼﾞﾑﾅｽﾃｨｯｸｽｸﾗﾌﾞ</v>
          </cell>
          <cell r="G10">
            <v>5</v>
          </cell>
          <cell r="I10">
            <v>1.6</v>
          </cell>
          <cell r="J10">
            <v>7.75</v>
          </cell>
          <cell r="K10">
            <v>0</v>
          </cell>
          <cell r="L10">
            <v>9.35</v>
          </cell>
          <cell r="M10">
            <v>9.347999999999999</v>
          </cell>
          <cell r="N10">
            <v>4</v>
          </cell>
          <cell r="O10">
            <v>1.4</v>
          </cell>
          <cell r="P10">
            <v>6.1</v>
          </cell>
          <cell r="Q10">
            <v>0</v>
          </cell>
          <cell r="R10">
            <v>7.5</v>
          </cell>
          <cell r="S10">
            <v>7.4980000000000002</v>
          </cell>
          <cell r="T10">
            <v>5</v>
          </cell>
          <cell r="U10">
            <v>2.6</v>
          </cell>
          <cell r="V10">
            <v>7</v>
          </cell>
          <cell r="W10">
            <v>0</v>
          </cell>
          <cell r="X10">
            <v>9.6</v>
          </cell>
          <cell r="Y10">
            <v>9.597999999999999</v>
          </cell>
          <cell r="Z10">
            <v>3</v>
          </cell>
          <cell r="AA10">
            <v>1.8</v>
          </cell>
          <cell r="AB10">
            <v>6.05</v>
          </cell>
          <cell r="AC10">
            <v>0.5</v>
          </cell>
          <cell r="AD10">
            <v>7.35</v>
          </cell>
          <cell r="AE10">
            <v>7.3479999999999999</v>
          </cell>
          <cell r="AF10">
            <v>5</v>
          </cell>
          <cell r="AG10">
            <v>7.3999999999999995</v>
          </cell>
          <cell r="AH10">
            <v>26.900000000000002</v>
          </cell>
          <cell r="AI10">
            <v>33.799999999999997</v>
          </cell>
          <cell r="AJ10">
            <v>33.799999999999997</v>
          </cell>
          <cell r="AK10">
            <v>33.799999999999997</v>
          </cell>
          <cell r="AL10">
            <v>33.797999999999995</v>
          </cell>
          <cell r="AM10">
            <v>5</v>
          </cell>
          <cell r="AN10">
            <v>5</v>
          </cell>
          <cell r="AO10">
            <v>5</v>
          </cell>
        </row>
        <row r="11">
          <cell r="A11" t="str">
            <v>モチハラリオナ</v>
          </cell>
          <cell r="D11">
            <v>4</v>
          </cell>
          <cell r="E11" t="str">
            <v>持原 理緒菜</v>
          </cell>
          <cell r="F11" t="str">
            <v>宮崎ｼﾞﾑﾅｽﾃｨｯｸｽｸﾗﾌﾞ</v>
          </cell>
          <cell r="G11">
            <v>3</v>
          </cell>
          <cell r="I11">
            <v>1.6</v>
          </cell>
          <cell r="J11">
            <v>7.5</v>
          </cell>
          <cell r="K11">
            <v>0</v>
          </cell>
          <cell r="L11">
            <v>9.1</v>
          </cell>
          <cell r="M11">
            <v>9.0977999999999994</v>
          </cell>
          <cell r="N11">
            <v>5</v>
          </cell>
          <cell r="O11">
            <v>1.4</v>
          </cell>
          <cell r="P11">
            <v>6.4</v>
          </cell>
          <cell r="Q11">
            <v>0</v>
          </cell>
          <cell r="R11">
            <v>7.8</v>
          </cell>
          <cell r="S11">
            <v>7.7977999999999996</v>
          </cell>
          <cell r="T11">
            <v>2</v>
          </cell>
          <cell r="U11">
            <v>2.7</v>
          </cell>
          <cell r="V11">
            <v>5.7</v>
          </cell>
          <cell r="W11">
            <v>0</v>
          </cell>
          <cell r="X11">
            <v>8.4</v>
          </cell>
          <cell r="Y11">
            <v>8.3978000000000002</v>
          </cell>
          <cell r="Z11">
            <v>4</v>
          </cell>
          <cell r="AA11">
            <v>2.6</v>
          </cell>
          <cell r="AB11">
            <v>7.3</v>
          </cell>
          <cell r="AC11">
            <v>0</v>
          </cell>
          <cell r="AD11">
            <v>9.9</v>
          </cell>
          <cell r="AE11">
            <v>9.8978000000000002</v>
          </cell>
          <cell r="AF11">
            <v>2</v>
          </cell>
          <cell r="AG11">
            <v>8.3000000000000007</v>
          </cell>
          <cell r="AH11">
            <v>26.900000000000002</v>
          </cell>
          <cell r="AI11">
            <v>35.200000000000003</v>
          </cell>
          <cell r="AJ11">
            <v>35.200000000000003</v>
          </cell>
          <cell r="AK11">
            <v>35.200000000000003</v>
          </cell>
          <cell r="AL11">
            <v>35.197800000000001</v>
          </cell>
          <cell r="AM11">
            <v>4</v>
          </cell>
          <cell r="AN11">
            <v>4</v>
          </cell>
          <cell r="AO11">
            <v>4</v>
          </cell>
        </row>
        <row r="12">
          <cell r="A12" t="str">
            <v>サキタ　リンカ</v>
          </cell>
          <cell r="D12">
            <v>5</v>
          </cell>
          <cell r="E12" t="str">
            <v>崎田 梨花</v>
          </cell>
          <cell r="F12" t="str">
            <v>酒井体操クラブ</v>
          </cell>
          <cell r="G12">
            <v>6</v>
          </cell>
          <cell r="I12">
            <v>1.6</v>
          </cell>
          <cell r="J12">
            <v>8.25</v>
          </cell>
          <cell r="K12">
            <v>0</v>
          </cell>
          <cell r="L12">
            <v>9.85</v>
          </cell>
          <cell r="M12">
            <v>9.8475999999999999</v>
          </cell>
          <cell r="N12">
            <v>3</v>
          </cell>
          <cell r="O12">
            <v>1.5</v>
          </cell>
          <cell r="P12">
            <v>6.65</v>
          </cell>
          <cell r="Q12">
            <v>0</v>
          </cell>
          <cell r="R12">
            <v>8.15</v>
          </cell>
          <cell r="S12">
            <v>8.1476000000000006</v>
          </cell>
          <cell r="T12">
            <v>1</v>
          </cell>
          <cell r="U12">
            <v>4.3</v>
          </cell>
          <cell r="V12">
            <v>6.2</v>
          </cell>
          <cell r="W12">
            <v>0</v>
          </cell>
          <cell r="X12">
            <v>10.5</v>
          </cell>
          <cell r="Y12">
            <v>10.4976</v>
          </cell>
          <cell r="Z12">
            <v>1</v>
          </cell>
          <cell r="AA12">
            <v>4.0999999999999996</v>
          </cell>
          <cell r="AB12">
            <v>6.8</v>
          </cell>
          <cell r="AC12">
            <v>0</v>
          </cell>
          <cell r="AD12">
            <v>10.9</v>
          </cell>
          <cell r="AE12">
            <v>10.897600000000001</v>
          </cell>
          <cell r="AF12">
            <v>1</v>
          </cell>
          <cell r="AG12">
            <v>11.5</v>
          </cell>
          <cell r="AH12">
            <v>27.900000000000002</v>
          </cell>
          <cell r="AI12">
            <v>39.4</v>
          </cell>
          <cell r="AJ12">
            <v>39.4</v>
          </cell>
          <cell r="AK12">
            <v>39.4</v>
          </cell>
          <cell r="AL12">
            <v>39.397599999999997</v>
          </cell>
          <cell r="AM12">
            <v>1</v>
          </cell>
          <cell r="AN12">
            <v>1</v>
          </cell>
          <cell r="AO12">
            <v>1</v>
          </cell>
        </row>
        <row r="13">
          <cell r="A13" t="str">
            <v>イマイ　ハヅキ</v>
          </cell>
          <cell r="D13">
            <v>6</v>
          </cell>
          <cell r="E13" t="str">
            <v>今井 葉月</v>
          </cell>
          <cell r="F13" t="str">
            <v>酒井体操クラブ</v>
          </cell>
          <cell r="G13">
            <v>3</v>
          </cell>
          <cell r="I13">
            <v>0.3</v>
          </cell>
          <cell r="J13">
            <v>1.1499999999999999</v>
          </cell>
          <cell r="K13">
            <v>0</v>
          </cell>
          <cell r="L13">
            <v>1.45</v>
          </cell>
          <cell r="M13">
            <v>1.4474</v>
          </cell>
          <cell r="N13">
            <v>6</v>
          </cell>
          <cell r="O13">
            <v>0.2</v>
          </cell>
          <cell r="P13">
            <v>0.9</v>
          </cell>
          <cell r="Q13">
            <v>0.5</v>
          </cell>
          <cell r="R13">
            <v>0.6</v>
          </cell>
          <cell r="S13">
            <v>0.59739999999999993</v>
          </cell>
          <cell r="T13">
            <v>6</v>
          </cell>
          <cell r="U13">
            <v>1</v>
          </cell>
          <cell r="V13">
            <v>2.25</v>
          </cell>
          <cell r="W13">
            <v>0.5</v>
          </cell>
          <cell r="X13">
            <v>2.75</v>
          </cell>
          <cell r="Y13">
            <v>2.7473999999999998</v>
          </cell>
          <cell r="Z13">
            <v>6</v>
          </cell>
          <cell r="AA13">
            <v>1</v>
          </cell>
          <cell r="AB13">
            <v>3.5</v>
          </cell>
          <cell r="AC13">
            <v>0.5</v>
          </cell>
          <cell r="AD13">
            <v>4</v>
          </cell>
          <cell r="AE13">
            <v>3.9973999999999998</v>
          </cell>
          <cell r="AF13">
            <v>6</v>
          </cell>
          <cell r="AG13">
            <v>2.5</v>
          </cell>
          <cell r="AH13">
            <v>7.8</v>
          </cell>
          <cell r="AI13">
            <v>8.8000000000000007</v>
          </cell>
          <cell r="AJ13">
            <v>8.8000000000000007</v>
          </cell>
          <cell r="AK13">
            <v>8.8000000000000007</v>
          </cell>
          <cell r="AL13">
            <v>8.7974000000000014</v>
          </cell>
          <cell r="AM13">
            <v>6</v>
          </cell>
          <cell r="AN13">
            <v>6</v>
          </cell>
          <cell r="AO13">
            <v>6</v>
          </cell>
        </row>
        <row r="14">
          <cell r="L14" t="str">
            <v/>
          </cell>
          <cell r="M14" t="str">
            <v/>
          </cell>
          <cell r="N14" t="str">
            <v/>
          </cell>
          <cell r="R14" t="str">
            <v/>
          </cell>
          <cell r="S14" t="str">
            <v/>
          </cell>
          <cell r="T14" t="str">
            <v/>
          </cell>
          <cell r="X14" t="str">
            <v/>
          </cell>
          <cell r="Y14" t="str">
            <v/>
          </cell>
          <cell r="Z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e">
            <v>#VALUE!</v>
          </cell>
        </row>
        <row r="15">
          <cell r="L15" t="str">
            <v/>
          </cell>
          <cell r="M15" t="str">
            <v/>
          </cell>
          <cell r="N15" t="str">
            <v/>
          </cell>
          <cell r="R15" t="str">
            <v/>
          </cell>
          <cell r="S15" t="str">
            <v/>
          </cell>
          <cell r="T15" t="str">
            <v/>
          </cell>
          <cell r="X15" t="str">
            <v/>
          </cell>
          <cell r="Y15" t="str">
            <v/>
          </cell>
          <cell r="Z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e">
            <v>#VALUE!</v>
          </cell>
        </row>
        <row r="16">
          <cell r="L16" t="str">
            <v/>
          </cell>
          <cell r="M16" t="str">
            <v/>
          </cell>
          <cell r="N16" t="str">
            <v/>
          </cell>
          <cell r="R16" t="str">
            <v/>
          </cell>
          <cell r="S16" t="str">
            <v/>
          </cell>
          <cell r="T16" t="str">
            <v/>
          </cell>
          <cell r="X16" t="str">
            <v/>
          </cell>
          <cell r="Y16" t="str">
            <v/>
          </cell>
          <cell r="Z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e">
            <v>#VALUE!</v>
          </cell>
        </row>
        <row r="17">
          <cell r="L17" t="str">
            <v/>
          </cell>
          <cell r="M17" t="str">
            <v/>
          </cell>
          <cell r="N17" t="str">
            <v/>
          </cell>
          <cell r="R17" t="str">
            <v/>
          </cell>
          <cell r="S17" t="str">
            <v/>
          </cell>
          <cell r="T17" t="str">
            <v/>
          </cell>
          <cell r="X17" t="str">
            <v/>
          </cell>
          <cell r="Y17" t="str">
            <v/>
          </cell>
          <cell r="Z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e">
            <v>#VALUE!</v>
          </cell>
        </row>
        <row r="18">
          <cell r="L18" t="str">
            <v/>
          </cell>
          <cell r="M18" t="str">
            <v/>
          </cell>
          <cell r="N18" t="str">
            <v/>
          </cell>
          <cell r="R18" t="str">
            <v/>
          </cell>
          <cell r="S18" t="str">
            <v/>
          </cell>
          <cell r="T18" t="str">
            <v/>
          </cell>
          <cell r="X18" t="str">
            <v/>
          </cell>
          <cell r="Y18" t="str">
            <v/>
          </cell>
          <cell r="Z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e">
            <v>#VALUE!</v>
          </cell>
        </row>
        <row r="19">
          <cell r="L19" t="str">
            <v/>
          </cell>
          <cell r="M19" t="str">
            <v/>
          </cell>
          <cell r="N19" t="str">
            <v/>
          </cell>
          <cell r="R19" t="str">
            <v/>
          </cell>
          <cell r="S19" t="str">
            <v/>
          </cell>
          <cell r="T19" t="str">
            <v/>
          </cell>
          <cell r="X19" t="str">
            <v/>
          </cell>
          <cell r="Y19" t="str">
            <v/>
          </cell>
          <cell r="Z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e">
            <v>#VALUE!</v>
          </cell>
        </row>
        <row r="20">
          <cell r="L20" t="str">
            <v/>
          </cell>
          <cell r="M20" t="str">
            <v/>
          </cell>
          <cell r="N20" t="str">
            <v/>
          </cell>
          <cell r="R20" t="str">
            <v/>
          </cell>
          <cell r="S20" t="str">
            <v/>
          </cell>
          <cell r="T20" t="str">
            <v/>
          </cell>
          <cell r="X20" t="str">
            <v/>
          </cell>
          <cell r="Y20" t="str">
            <v/>
          </cell>
          <cell r="Z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e">
            <v>#VALUE!</v>
          </cell>
        </row>
        <row r="21">
          <cell r="A21" t="str">
            <v/>
          </cell>
          <cell r="L21" t="str">
            <v/>
          </cell>
          <cell r="M21" t="str">
            <v/>
          </cell>
          <cell r="N21" t="str">
            <v/>
          </cell>
          <cell r="R21" t="str">
            <v/>
          </cell>
          <cell r="S21" t="str">
            <v/>
          </cell>
          <cell r="T21" t="str">
            <v/>
          </cell>
          <cell r="X21" t="str">
            <v/>
          </cell>
          <cell r="Y21" t="str">
            <v/>
          </cell>
          <cell r="Z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e">
            <v>#VALUE!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EDC90-7988-47F0-B7CE-97F92B0B01A0}">
  <sheetPr>
    <pageSetUpPr fitToPage="1"/>
  </sheetPr>
  <dimension ref="A2:AO80"/>
  <sheetViews>
    <sheetView tabSelected="1" workbookViewId="0">
      <selection activeCell="B2" sqref="B2"/>
    </sheetView>
  </sheetViews>
  <sheetFormatPr defaultColWidth="9" defaultRowHeight="13.5" x14ac:dyDescent="0.4"/>
  <cols>
    <col min="1" max="1" width="9" style="1"/>
    <col min="2" max="3" width="4.625" style="1" customWidth="1"/>
    <col min="4" max="5" width="12.375" style="1" customWidth="1"/>
    <col min="6" max="6" width="4.625" style="1" customWidth="1"/>
    <col min="7" max="7" width="4.625" style="1" hidden="1" customWidth="1"/>
    <col min="8" max="8" width="6.875" style="1" customWidth="1"/>
    <col min="9" max="9" width="4.625" style="1" customWidth="1"/>
    <col min="10" max="10" width="6.875" style="1" customWidth="1"/>
    <col min="11" max="11" width="4.625" style="1" customWidth="1"/>
    <col min="12" max="12" width="6.875" style="1" customWidth="1"/>
    <col min="13" max="13" width="4.625" style="1" customWidth="1"/>
    <col min="14" max="14" width="6.875" style="1" customWidth="1"/>
    <col min="15" max="15" width="4.625" style="1" customWidth="1"/>
    <col min="16" max="16" width="6.875" style="1" hidden="1" customWidth="1"/>
    <col min="17" max="17" width="6.875" style="1" customWidth="1"/>
    <col min="18" max="18" width="4.625" style="1" customWidth="1"/>
    <col min="19" max="19" width="6.875" style="1" customWidth="1"/>
    <col min="20" max="20" width="4.625" style="1" customWidth="1"/>
    <col min="21" max="21" width="8.625" style="4" customWidth="1"/>
    <col min="22" max="23" width="8.625" style="1" customWidth="1"/>
    <col min="24" max="24" width="6.875" style="1" customWidth="1"/>
    <col min="25" max="25" width="20.625" style="1" customWidth="1"/>
    <col min="26" max="26" width="4.625" style="1" customWidth="1"/>
    <col min="27" max="27" width="12.375" style="1" customWidth="1"/>
    <col min="28" max="28" width="4.625" style="1" customWidth="1"/>
    <col min="29" max="29" width="6.875" style="1" customWidth="1"/>
    <col min="30" max="30" width="4.625" style="1" customWidth="1"/>
    <col min="31" max="31" width="6.875" style="1" customWidth="1"/>
    <col min="32" max="32" width="4.625" style="1" customWidth="1"/>
    <col min="33" max="33" width="6.875" style="1" customWidth="1"/>
    <col min="34" max="34" width="4.625" style="1" customWidth="1"/>
    <col min="35" max="35" width="6.875" style="1" customWidth="1"/>
    <col min="36" max="36" width="4.625" style="1" customWidth="1"/>
    <col min="37" max="40" width="6.875" style="1" customWidth="1"/>
    <col min="41" max="42" width="4.625" style="1" customWidth="1"/>
    <col min="43" max="43" width="6.875" style="1" customWidth="1"/>
    <col min="44" max="45" width="4.625" style="1" customWidth="1"/>
    <col min="46" max="48" width="6.875" style="1" customWidth="1"/>
    <col min="49" max="49" width="4.625" style="1" customWidth="1"/>
    <col min="50" max="16384" width="9" style="1"/>
  </cols>
  <sheetData>
    <row r="2" spans="1:41" ht="21" customHeight="1" x14ac:dyDescent="0.4">
      <c r="B2" s="2" t="s">
        <v>21</v>
      </c>
      <c r="C2" s="3"/>
      <c r="D2" s="3"/>
      <c r="E2" s="3"/>
      <c r="F2" s="3"/>
      <c r="G2" s="3"/>
      <c r="H2" s="3"/>
      <c r="I2" s="3"/>
      <c r="J2" s="3"/>
      <c r="K2" s="3"/>
    </row>
    <row r="3" spans="1:41" ht="21" x14ac:dyDescent="0.4">
      <c r="B3" s="3"/>
      <c r="C3" s="3"/>
      <c r="D3" s="3"/>
      <c r="E3" s="3"/>
      <c r="F3" s="3"/>
      <c r="G3" s="3"/>
      <c r="H3" s="3"/>
      <c r="I3" s="3"/>
      <c r="J3" s="3"/>
      <c r="K3" s="3"/>
      <c r="T3" s="5"/>
      <c r="AO3" s="5"/>
    </row>
    <row r="5" spans="1:41" ht="14.25" thickBot="1" x14ac:dyDescent="0.45">
      <c r="B5" s="1" t="s">
        <v>0</v>
      </c>
    </row>
    <row r="6" spans="1:41" ht="24" customHeight="1" x14ac:dyDescent="0.4">
      <c r="B6" s="50" t="s">
        <v>1</v>
      </c>
      <c r="C6" s="52" t="s">
        <v>2</v>
      </c>
      <c r="D6" s="54" t="s">
        <v>3</v>
      </c>
      <c r="E6" s="52" t="s">
        <v>4</v>
      </c>
      <c r="F6" s="43" t="s">
        <v>5</v>
      </c>
      <c r="G6" s="57" t="s">
        <v>6</v>
      </c>
      <c r="H6" s="46" t="s">
        <v>7</v>
      </c>
      <c r="I6" s="43"/>
      <c r="J6" s="47" t="s">
        <v>8</v>
      </c>
      <c r="K6" s="48"/>
      <c r="L6" s="49" t="s">
        <v>9</v>
      </c>
      <c r="M6" s="43"/>
      <c r="N6" s="46" t="s">
        <v>10</v>
      </c>
      <c r="O6" s="48"/>
      <c r="P6" s="6"/>
      <c r="Q6" s="49" t="s">
        <v>11</v>
      </c>
      <c r="R6" s="43"/>
      <c r="S6" s="46" t="s">
        <v>12</v>
      </c>
      <c r="T6" s="48"/>
      <c r="U6" s="43" t="s">
        <v>13</v>
      </c>
      <c r="V6" s="44"/>
      <c r="W6" s="44"/>
      <c r="X6" s="45"/>
      <c r="Y6" s="7"/>
    </row>
    <row r="7" spans="1:41" ht="24" customHeight="1" x14ac:dyDescent="0.4">
      <c r="B7" s="51"/>
      <c r="C7" s="53"/>
      <c r="D7" s="55"/>
      <c r="E7" s="53"/>
      <c r="F7" s="56"/>
      <c r="G7" s="58"/>
      <c r="H7" s="8" t="s">
        <v>14</v>
      </c>
      <c r="I7" s="9" t="s">
        <v>15</v>
      </c>
      <c r="J7" s="8" t="s">
        <v>14</v>
      </c>
      <c r="K7" s="10" t="s">
        <v>15</v>
      </c>
      <c r="L7" s="11" t="s">
        <v>14</v>
      </c>
      <c r="M7" s="9" t="s">
        <v>15</v>
      </c>
      <c r="N7" s="8" t="s">
        <v>14</v>
      </c>
      <c r="O7" s="10" t="s">
        <v>15</v>
      </c>
      <c r="P7" s="11"/>
      <c r="Q7" s="11" t="s">
        <v>14</v>
      </c>
      <c r="R7" s="9" t="s">
        <v>15</v>
      </c>
      <c r="S7" s="8" t="s">
        <v>14</v>
      </c>
      <c r="T7" s="10" t="s">
        <v>15</v>
      </c>
      <c r="U7" s="12" t="s">
        <v>16</v>
      </c>
      <c r="V7" s="12" t="s">
        <v>17</v>
      </c>
      <c r="W7" s="12" t="s">
        <v>14</v>
      </c>
      <c r="X7" s="13" t="s">
        <v>15</v>
      </c>
      <c r="Y7" s="7"/>
    </row>
    <row r="8" spans="1:41" ht="35.1" customHeight="1" x14ac:dyDescent="0.4">
      <c r="A8" s="14"/>
      <c r="B8" s="15">
        <v>1</v>
      </c>
      <c r="C8" s="16">
        <f>INDEX([1]小学生男子入力シート!$D$8:$AZ$21,MATCH($P8,[1]小学生男子入力シート!$BA$8:$BA$21,0),1)</f>
        <v>2</v>
      </c>
      <c r="D8" s="17" t="str">
        <f>INDEX([1]小学生男子入力シート!$D$8:$AZ$21,MATCH($P8,[1]小学生男子入力シート!$BA$8:$BA$21,0),2)</f>
        <v>福元 悠大</v>
      </c>
      <c r="E8" s="18" t="str">
        <f>INDEX([1]小学生男子入力シート!$D$8:$AZ$21,MATCH($P8,[1]小学生男子入力シート!$BA$8:$BA$21,0),3)</f>
        <v>FLASH体操教室</v>
      </c>
      <c r="F8" s="19">
        <f>INDEX([1]小学生男子入力シート!$D$8:$AZ$21,MATCH($P8,[1]小学生男子入力シート!$BA$8:$BA$21,0),4)</f>
        <v>5</v>
      </c>
      <c r="G8" s="20">
        <f>INDEX([1]小学生男子入力シート!$D$8:$AZ$21,MATCH($P8,[1]小学生男子入力シート!$BA$8:$BA$21,0),5)</f>
        <v>0</v>
      </c>
      <c r="H8" s="21">
        <f>INDEX([1]小学生男子入力シート!$D$8:$AZ$21,MATCH($P8,[1]小学生男子入力シート!$BA$8:$BA$21,0),9)</f>
        <v>10.15</v>
      </c>
      <c r="I8" s="22">
        <f>INDEX([1]小学生男子入力シート!$D$8:$AZ$21,MATCH($P8,[1]小学生男子入力シート!$BA$8:$BA$21,0),11)</f>
        <v>3</v>
      </c>
      <c r="J8" s="21">
        <f>INDEX([1]小学生男子入力シート!$D$8:$AZ$21,MATCH($P8,[1]小学生男子入力シート!$BA$8:$BA$21,0),15)</f>
        <v>10.6</v>
      </c>
      <c r="K8" s="23">
        <f>INDEX([1]小学生男子入力シート!$D$8:$AZ$21,MATCH($P8,[1]小学生男子入力シート!$BA$8:$BA$21,0),17)</f>
        <v>2</v>
      </c>
      <c r="L8" s="24">
        <f>INDEX([1]小学生男子入力シート!$D$8:$AZ$21,MATCH($P8,[1]小学生男子入力シート!$BA$8:$BA$21,0),21)</f>
        <v>10.85</v>
      </c>
      <c r="M8" s="22">
        <f>INDEX([1]小学生男子入力シート!$D$8:$AZ$21,MATCH($P8,[1]小学生男子入力シート!$BA$8:$BA$21,0),23)</f>
        <v>1</v>
      </c>
      <c r="N8" s="21">
        <f>INDEX([1]小学生男子入力シート!$D$8:$AZ$21,MATCH($P8,[1]小学生男子入力シート!$BA$8:$BA$21,0),27)</f>
        <v>10.35</v>
      </c>
      <c r="O8" s="23">
        <f>INDEX([1]小学生男子入力シート!$D$8:$AZ$21,MATCH($P8,[1]小学生男子入力シート!$BA$8:$BA$21,0),29)</f>
        <v>4</v>
      </c>
      <c r="P8" s="25">
        <v>1</v>
      </c>
      <c r="Q8" s="24">
        <f>INDEX([1]小学生男子入力シート!$D$8:$AZ$21,MATCH($P8,[1]小学生男子入力シート!$BA$8:$BA$21,0),33)</f>
        <v>10.5</v>
      </c>
      <c r="R8" s="22">
        <f>INDEX([1]小学生男子入力シート!$D$8:$AZ$21,MATCH($P8,[1]小学生男子入力シート!$BA$8:$BA$21,0),35)</f>
        <v>1</v>
      </c>
      <c r="S8" s="21">
        <f>INDEX([1]小学生男子入力シート!$D$8:$AZ$21,MATCH($P8,[1]小学生男子入力シート!$BA$8:$BA$21,0),39)</f>
        <v>10.8</v>
      </c>
      <c r="T8" s="23">
        <f>INDEX([1]小学生男子入力シート!$D$8:$AZ$21,MATCH($P8,[1]小学生男子入力シート!$BA$8:$BA$21,0),41)</f>
        <v>2</v>
      </c>
      <c r="U8" s="17">
        <f>INDEX([1]小学生男子入力シート!$D$8:$AZ$21,MATCH($P8,[1]小学生男子入力シート!$BA$8:$BA$21,0),42)</f>
        <v>12.999999999999998</v>
      </c>
      <c r="V8" s="17">
        <f>INDEX([1]小学生男子入力シート!$D$8:$AZ$21,MATCH($P8,[1]小学生男子入力シート!$BA$8:$BA$21,0),43)</f>
        <v>50.55</v>
      </c>
      <c r="W8" s="17">
        <f>INDEX([1]小学生男子入力シート!$D$8:$AZ$21,MATCH($P8,[1]小学生男子入力シート!$BA$8:$BA$21,0),46)</f>
        <v>63.25</v>
      </c>
      <c r="X8" s="26">
        <f>INDEX([1]小学生男子入力シート!$D$8:$AZ$21,MATCH($P8,[1]小学生男子入力シート!$BA$8:$BA$21,0),49)</f>
        <v>1</v>
      </c>
      <c r="Y8" s="27" t="str">
        <f>INDEX([1]小学生男子入力シート!$A$8:$A$21,MATCH(P8,[1]小学生男子入力シート!$BA$8:$BA$21,0),1)</f>
        <v>フクモト　ユウダイ</v>
      </c>
      <c r="Z8" s="28"/>
    </row>
    <row r="9" spans="1:41" ht="35.1" customHeight="1" x14ac:dyDescent="0.4">
      <c r="A9" s="14"/>
      <c r="B9" s="15">
        <v>2</v>
      </c>
      <c r="C9" s="16">
        <f>INDEX([1]小学生男子入力シート!$D$8:$AZ$21,MATCH($P9,[1]小学生男子入力シート!$BA$8:$BA$21,0),1)</f>
        <v>1</v>
      </c>
      <c r="D9" s="17" t="str">
        <f>INDEX([1]小学生男子入力シート!$D$8:$AZ$21,MATCH($P9,[1]小学生男子入力シート!$BA$8:$BA$21,0),2)</f>
        <v>松田 玲志</v>
      </c>
      <c r="E9" s="18" t="str">
        <f>INDEX([1]小学生男子入力シート!$D$8:$AZ$21,MATCH($P9,[1]小学生男子入力シート!$BA$8:$BA$21,0),3)</f>
        <v>FLASH体操教室</v>
      </c>
      <c r="F9" s="19">
        <f>INDEX([1]小学生男子入力シート!$D$8:$AZ$21,MATCH($P9,[1]小学生男子入力シート!$BA$8:$BA$21,0),4)</f>
        <v>6</v>
      </c>
      <c r="G9" s="20">
        <f>INDEX([1]小学生男子入力シート!$D$8:$AZ$21,MATCH($P9,[1]小学生男子入力シート!$BA$8:$BA$21,0),5)</f>
        <v>0</v>
      </c>
      <c r="H9" s="21">
        <f>INDEX([1]小学生男子入力シート!$D$8:$AZ$21,MATCH($P9,[1]小学生男子入力シート!$BA$8:$BA$21,0),9)</f>
        <v>10.65</v>
      </c>
      <c r="I9" s="22">
        <f>INDEX([1]小学生男子入力シート!$D$8:$AZ$21,MATCH($P9,[1]小学生男子入力シート!$BA$8:$BA$21,0),11)</f>
        <v>1</v>
      </c>
      <c r="J9" s="21">
        <f>INDEX([1]小学生男子入力シート!$D$8:$AZ$21,MATCH($P9,[1]小学生男子入力シート!$BA$8:$BA$21,0),15)</f>
        <v>11</v>
      </c>
      <c r="K9" s="23">
        <f>INDEX([1]小学生男子入力シート!$D$8:$AZ$21,MATCH($P9,[1]小学生男子入力シート!$BA$8:$BA$21,0),17)</f>
        <v>1</v>
      </c>
      <c r="L9" s="24">
        <f>INDEX([1]小学生男子入力シート!$D$8:$AZ$21,MATCH($P9,[1]小学生男子入力シート!$BA$8:$BA$21,0),21)</f>
        <v>9.25</v>
      </c>
      <c r="M9" s="22">
        <f>INDEX([1]小学生男子入力シート!$D$8:$AZ$21,MATCH($P9,[1]小学生男子入力シート!$BA$8:$BA$21,0),23)</f>
        <v>4</v>
      </c>
      <c r="N9" s="21">
        <f>INDEX([1]小学生男子入力シート!$D$8:$AZ$21,MATCH($P9,[1]小学生男子入力シート!$BA$8:$BA$21,0),27)</f>
        <v>10.45</v>
      </c>
      <c r="O9" s="23">
        <f>INDEX([1]小学生男子入力シート!$D$8:$AZ$21,MATCH($P9,[1]小学生男子入力シート!$BA$8:$BA$21,0),29)</f>
        <v>1</v>
      </c>
      <c r="P9" s="25">
        <v>2</v>
      </c>
      <c r="Q9" s="24">
        <f>INDEX([1]小学生男子入力シート!$D$8:$AZ$21,MATCH($P9,[1]小学生男子入力シート!$BA$8:$BA$21,0),33)</f>
        <v>10.199999999999999</v>
      </c>
      <c r="R9" s="22">
        <f>INDEX([1]小学生男子入力シート!$D$8:$AZ$21,MATCH($P9,[1]小学生男子入力シート!$BA$8:$BA$21,0),35)</f>
        <v>2</v>
      </c>
      <c r="S9" s="21">
        <f>INDEX([1]小学生男子入力シート!$D$8:$AZ$21,MATCH($P9,[1]小学生男子入力シート!$BA$8:$BA$21,0),39)</f>
        <v>11.35</v>
      </c>
      <c r="T9" s="23">
        <f>INDEX([1]小学生男子入力シート!$D$8:$AZ$21,MATCH($P9,[1]小学生男子入力シート!$BA$8:$BA$21,0),41)</f>
        <v>1</v>
      </c>
      <c r="U9" s="17">
        <f>INDEX([1]小学生男子入力シート!$D$8:$AZ$21,MATCH($P9,[1]小学生男子入力シート!$BA$8:$BA$21,0),42)</f>
        <v>11.499999999999998</v>
      </c>
      <c r="V9" s="17">
        <f>INDEX([1]小学生男子入力シート!$D$8:$AZ$21,MATCH($P9,[1]小学生男子入力シート!$BA$8:$BA$21,0),43)</f>
        <v>52</v>
      </c>
      <c r="W9" s="17">
        <f>INDEX([1]小学生男子入力シート!$D$8:$AZ$21,MATCH($P9,[1]小学生男子入力シート!$BA$8:$BA$21,0),46)</f>
        <v>62.9</v>
      </c>
      <c r="X9" s="26">
        <f>INDEX([1]小学生男子入力シート!$D$8:$AZ$21,MATCH($P9,[1]小学生男子入力シート!$BA$8:$BA$21,0),49)</f>
        <v>2</v>
      </c>
      <c r="Y9" s="27" t="str">
        <f>INDEX([1]小学生男子入力シート!$A$8:$A$21,MATCH(P9,[1]小学生男子入力シート!$BA$8:$BA$21,0),1)</f>
        <v>マツダ　レイジ</v>
      </c>
      <c r="Z9" s="28"/>
    </row>
    <row r="10" spans="1:41" ht="35.1" customHeight="1" x14ac:dyDescent="0.4">
      <c r="A10" s="14"/>
      <c r="B10" s="15">
        <v>3</v>
      </c>
      <c r="C10" s="16">
        <f>INDEX([1]小学生男子入力シート!$D$8:$AZ$21,MATCH($P10,[1]小学生男子入力シート!$BA$8:$BA$21,0),1)</f>
        <v>3</v>
      </c>
      <c r="D10" s="17" t="str">
        <f>INDEX([1]小学生男子入力シート!$D$8:$AZ$21,MATCH($P10,[1]小学生男子入力シート!$BA$8:$BA$21,0),2)</f>
        <v>髙橋 陸斗</v>
      </c>
      <c r="E10" s="18" t="str">
        <f>INDEX([1]小学生男子入力シート!$D$8:$AZ$21,MATCH($P10,[1]小学生男子入力シート!$BA$8:$BA$21,0),3)</f>
        <v>FLASH体操教室</v>
      </c>
      <c r="F10" s="19">
        <f>INDEX([1]小学生男子入力シート!$D$8:$AZ$21,MATCH($P10,[1]小学生男子入力シート!$BA$8:$BA$21,0),4)</f>
        <v>5</v>
      </c>
      <c r="G10" s="20">
        <f>INDEX([1]小学生男子入力シート!$D$8:$AZ$21,MATCH($P10,[1]小学生男子入力シート!$BA$8:$BA$21,0),5)</f>
        <v>0</v>
      </c>
      <c r="H10" s="21">
        <f>INDEX([1]小学生男子入力シート!$D$8:$AZ$21,MATCH($P10,[1]小学生男子入力シート!$BA$8:$BA$21,0),9)</f>
        <v>8.8000000000000007</v>
      </c>
      <c r="I10" s="22">
        <f>INDEX([1]小学生男子入力シート!$D$8:$AZ$21,MATCH($P10,[1]小学生男子入力シート!$BA$8:$BA$21,0),11)</f>
        <v>7</v>
      </c>
      <c r="J10" s="21">
        <f>INDEX([1]小学生男子入力シート!$D$8:$AZ$21,MATCH($P10,[1]小学生男子入力シート!$BA$8:$BA$21,0),15)</f>
        <v>5.55</v>
      </c>
      <c r="K10" s="23">
        <f>INDEX([1]小学生男子入力シート!$D$8:$AZ$21,MATCH($P10,[1]小学生男子入力シート!$BA$8:$BA$21,0),17)</f>
        <v>5</v>
      </c>
      <c r="L10" s="24">
        <f>INDEX([1]小学生男子入力シート!$D$8:$AZ$21,MATCH($P10,[1]小学生男子入力シート!$BA$8:$BA$21,0),21)</f>
        <v>9.5</v>
      </c>
      <c r="M10" s="22">
        <f>INDEX([1]小学生男子入力シート!$D$8:$AZ$21,MATCH($P10,[1]小学生男子入力シート!$BA$8:$BA$21,0),23)</f>
        <v>3</v>
      </c>
      <c r="N10" s="21">
        <f>INDEX([1]小学生男子入力シート!$D$8:$AZ$21,MATCH($P10,[1]小学生男子入力シート!$BA$8:$BA$21,0),27)</f>
        <v>10.4</v>
      </c>
      <c r="O10" s="23">
        <f>INDEX([1]小学生男子入力シート!$D$8:$AZ$21,MATCH($P10,[1]小学生男子入力シート!$BA$8:$BA$21,0),29)</f>
        <v>2</v>
      </c>
      <c r="P10" s="25">
        <v>3</v>
      </c>
      <c r="Q10" s="24">
        <f>INDEX([1]小学生男子入力シート!$D$8:$AZ$21,MATCH($P10,[1]小学生男子入力シート!$BA$8:$BA$21,0),33)</f>
        <v>9.65</v>
      </c>
      <c r="R10" s="22">
        <f>INDEX([1]小学生男子入力シート!$D$8:$AZ$21,MATCH($P10,[1]小学生男子入力シート!$BA$8:$BA$21,0),35)</f>
        <v>3</v>
      </c>
      <c r="S10" s="21">
        <f>INDEX([1]小学生男子入力シート!$D$8:$AZ$21,MATCH($P10,[1]小学生男子入力シート!$BA$8:$BA$21,0),39)</f>
        <v>10.65</v>
      </c>
      <c r="T10" s="23">
        <f>INDEX([1]小学生男子入力シート!$D$8:$AZ$21,MATCH($P10,[1]小学生男子入力シート!$BA$8:$BA$21,0),41)</f>
        <v>3</v>
      </c>
      <c r="U10" s="17">
        <f>INDEX([1]小学生男子入力シート!$D$8:$AZ$21,MATCH($P10,[1]小学生男子入力シート!$BA$8:$BA$21,0),42)</f>
        <v>11.6</v>
      </c>
      <c r="V10" s="17">
        <f>INDEX([1]小学生男子入力シート!$D$8:$AZ$21,MATCH($P10,[1]小学生男子入力シート!$BA$8:$BA$21,0),43)</f>
        <v>46.850000000000009</v>
      </c>
      <c r="W10" s="17">
        <f>INDEX([1]小学生男子入力シート!$D$8:$AZ$21,MATCH($P10,[1]小学生男子入力シート!$BA$8:$BA$21,0),46)</f>
        <v>54.55</v>
      </c>
      <c r="X10" s="26">
        <f>INDEX([1]小学生男子入力シート!$D$8:$AZ$21,MATCH($P10,[1]小学生男子入力シート!$BA$8:$BA$21,0),49)</f>
        <v>3</v>
      </c>
      <c r="Y10" s="27" t="str">
        <f>INDEX([1]小学生男子入力シート!$A$8:$A$21,MATCH(P10,[1]小学生男子入力シート!$BA$8:$BA$21,0),1)</f>
        <v>タカハシ　リクト</v>
      </c>
      <c r="Z10" s="28"/>
    </row>
    <row r="11" spans="1:41" ht="35.1" customHeight="1" x14ac:dyDescent="0.4">
      <c r="A11" s="14"/>
      <c r="B11" s="15">
        <v>4</v>
      </c>
      <c r="C11" s="16">
        <f>INDEX([1]小学生男子入力シート!$D$8:$AZ$21,MATCH($P11,[1]小学生男子入力シート!$BA$8:$BA$21,0),1)</f>
        <v>6</v>
      </c>
      <c r="D11" s="17" t="str">
        <f>INDEX([1]小学生男子入力シート!$D$8:$AZ$21,MATCH($P11,[1]小学生男子入力シート!$BA$8:$BA$21,0),2)</f>
        <v>内村 爽之丞</v>
      </c>
      <c r="E11" s="18" t="str">
        <f>INDEX([1]小学生男子入力シート!$D$8:$AZ$21,MATCH($P11,[1]小学生男子入力シート!$BA$8:$BA$21,0),3)</f>
        <v>きずな体操教室</v>
      </c>
      <c r="F11" s="19">
        <f>INDEX([1]小学生男子入力シート!$D$8:$AZ$21,MATCH($P11,[1]小学生男子入力シート!$BA$8:$BA$21,0),4)</f>
        <v>5</v>
      </c>
      <c r="G11" s="20">
        <f>INDEX([1]小学生男子入力シート!$D$8:$AZ$21,MATCH($P11,[1]小学生男子入力シート!$BA$8:$BA$21,0),5)</f>
        <v>0</v>
      </c>
      <c r="H11" s="21">
        <f>INDEX([1]小学生男子入力シート!$D$8:$AZ$21,MATCH($P11,[1]小学生男子入力シート!$BA$8:$BA$21,0),9)</f>
        <v>9.75</v>
      </c>
      <c r="I11" s="22">
        <f>INDEX([1]小学生男子入力シート!$D$8:$AZ$21,MATCH($P11,[1]小学生男子入力シート!$BA$8:$BA$21,0),11)</f>
        <v>4</v>
      </c>
      <c r="J11" s="21">
        <f>INDEX([1]小学生男子入力シート!$D$8:$AZ$21,MATCH($P11,[1]小学生男子入力シート!$BA$8:$BA$21,0),15)</f>
        <v>4.7</v>
      </c>
      <c r="K11" s="23">
        <f>INDEX([1]小学生男子入力シート!$D$8:$AZ$21,MATCH($P11,[1]小学生男子入力シート!$BA$8:$BA$21,0),17)</f>
        <v>6</v>
      </c>
      <c r="L11" s="24">
        <f>INDEX([1]小学生男子入力シート!$D$8:$AZ$21,MATCH($P11,[1]小学生男子入力シート!$BA$8:$BA$21,0),21)</f>
        <v>10</v>
      </c>
      <c r="M11" s="22">
        <f>INDEX([1]小学生男子入力シート!$D$8:$AZ$21,MATCH($P11,[1]小学生男子入力シート!$BA$8:$BA$21,0),23)</f>
        <v>2</v>
      </c>
      <c r="N11" s="21">
        <f>INDEX([1]小学生男子入力シート!$D$8:$AZ$21,MATCH($P11,[1]小学生男子入力シート!$BA$8:$BA$21,0),27)</f>
        <v>10.25</v>
      </c>
      <c r="O11" s="23">
        <f>INDEX([1]小学生男子入力シート!$D$8:$AZ$21,MATCH($P11,[1]小学生男子入力シート!$BA$8:$BA$21,0),29)</f>
        <v>6</v>
      </c>
      <c r="P11" s="25">
        <v>4</v>
      </c>
      <c r="Q11" s="24">
        <f>INDEX([1]小学生男子入力シート!$D$8:$AZ$21,MATCH($P11,[1]小学生男子入力シート!$BA$8:$BA$21,0),33)</f>
        <v>7.75</v>
      </c>
      <c r="R11" s="22">
        <f>INDEX([1]小学生男子入力シート!$D$8:$AZ$21,MATCH($P11,[1]小学生男子入力シート!$BA$8:$BA$21,0),35)</f>
        <v>4</v>
      </c>
      <c r="S11" s="21">
        <f>INDEX([1]小学生男子入力シート!$D$8:$AZ$21,MATCH($P11,[1]小学生男子入力シート!$BA$8:$BA$21,0),39)</f>
        <v>8.75</v>
      </c>
      <c r="T11" s="23">
        <f>INDEX([1]小学生男子入力シート!$D$8:$AZ$21,MATCH($P11,[1]小学生男子入力シート!$BA$8:$BA$21,0),41)</f>
        <v>6</v>
      </c>
      <c r="U11" s="17">
        <f>INDEX([1]小学生男子入力シート!$D$8:$AZ$21,MATCH($P11,[1]小学生男子入力シート!$BA$8:$BA$21,0),42)</f>
        <v>9.6</v>
      </c>
      <c r="V11" s="17">
        <f>INDEX([1]小学生男子入力シート!$D$8:$AZ$21,MATCH($P11,[1]小学生男子入力シート!$BA$8:$BA$21,0),43)</f>
        <v>47.8</v>
      </c>
      <c r="W11" s="17">
        <f>INDEX([1]小学生男子入力シート!$D$8:$AZ$21,MATCH($P11,[1]小学生男子入力シート!$BA$8:$BA$21,0),46)</f>
        <v>51.2</v>
      </c>
      <c r="X11" s="26">
        <f>INDEX([1]小学生男子入力シート!$D$8:$AZ$21,MATCH($P11,[1]小学生男子入力シート!$BA$8:$BA$21,0),49)</f>
        <v>4</v>
      </c>
      <c r="Y11" s="27" t="str">
        <f>INDEX([1]小学生男子入力シート!$A$8:$A$21,MATCH(P11,[1]小学生男子入力シート!$BA$8:$BA$21,0),1)</f>
        <v>ウチムラ　ソウノジョウ</v>
      </c>
      <c r="Z11" s="28"/>
    </row>
    <row r="12" spans="1:41" ht="35.1" customHeight="1" x14ac:dyDescent="0.4">
      <c r="A12" s="14"/>
      <c r="B12" s="15">
        <v>5</v>
      </c>
      <c r="C12" s="16">
        <f>INDEX([1]小学生男子入力シート!$D$8:$AZ$21,MATCH($P12,[1]小学生男子入力シート!$BA$8:$BA$21,0),1)</f>
        <v>8</v>
      </c>
      <c r="D12" s="17" t="str">
        <f>INDEX([1]小学生男子入力シート!$D$8:$AZ$21,MATCH($P12,[1]小学生男子入力シート!$BA$8:$BA$21,0),2)</f>
        <v>図師 煌明</v>
      </c>
      <c r="E12" s="18" t="str">
        <f>INDEX([1]小学生男子入力シート!$D$8:$AZ$21,MATCH($P12,[1]小学生男子入力シート!$BA$8:$BA$21,0),3)</f>
        <v>宮西体操クラブ</v>
      </c>
      <c r="F12" s="19">
        <f>INDEX([1]小学生男子入力シート!$D$8:$AZ$21,MATCH($P12,[1]小学生男子入力シート!$BA$8:$BA$21,0),4)</f>
        <v>5</v>
      </c>
      <c r="G12" s="20">
        <f>INDEX([1]小学生男子入力シート!$D$8:$AZ$21,MATCH($P12,[1]小学生男子入力シート!$BA$8:$BA$21,0),5)</f>
        <v>0</v>
      </c>
      <c r="H12" s="21">
        <f>INDEX([1]小学生男子入力シート!$D$8:$AZ$21,MATCH($P12,[1]小学生男子入力シート!$BA$8:$BA$21,0),9)</f>
        <v>10.4</v>
      </c>
      <c r="I12" s="22">
        <f>INDEX([1]小学生男子入力シート!$D$8:$AZ$21,MATCH($P12,[1]小学生男子入力シート!$BA$8:$BA$21,0),11)</f>
        <v>2</v>
      </c>
      <c r="J12" s="21">
        <f>INDEX([1]小学生男子入力シート!$D$8:$AZ$21,MATCH($P12,[1]小学生男子入力シート!$BA$8:$BA$21,0),15)</f>
        <v>7.4</v>
      </c>
      <c r="K12" s="23">
        <f>INDEX([1]小学生男子入力シート!$D$8:$AZ$21,MATCH($P12,[1]小学生男子入力シート!$BA$8:$BA$21,0),17)</f>
        <v>3</v>
      </c>
      <c r="L12" s="24">
        <f>INDEX([1]小学生男子入力シート!$D$8:$AZ$21,MATCH($P12,[1]小学生男子入力シート!$BA$8:$BA$21,0),21)</f>
        <v>3.95</v>
      </c>
      <c r="M12" s="22">
        <f>INDEX([1]小学生男子入力シート!$D$8:$AZ$21,MATCH($P12,[1]小学生男子入力シート!$BA$8:$BA$21,0),23)</f>
        <v>6</v>
      </c>
      <c r="N12" s="21">
        <f>INDEX([1]小学生男子入力シート!$D$8:$AZ$21,MATCH($P12,[1]小学生男子入力シート!$BA$8:$BA$21,0),27)</f>
        <v>10.4</v>
      </c>
      <c r="O12" s="23">
        <f>INDEX([1]小学生男子入力シート!$D$8:$AZ$21,MATCH($P12,[1]小学生男子入力シート!$BA$8:$BA$21,0),29)</f>
        <v>2</v>
      </c>
      <c r="P12" s="25">
        <v>5</v>
      </c>
      <c r="Q12" s="24">
        <f>INDEX([1]小学生男子入力シート!$D$8:$AZ$21,MATCH($P12,[1]小学生男子入力シート!$BA$8:$BA$21,0),33)</f>
        <v>6.1</v>
      </c>
      <c r="R12" s="22">
        <f>INDEX([1]小学生男子入力シート!$D$8:$AZ$21,MATCH($P12,[1]小学生男子入力シート!$BA$8:$BA$21,0),35)</f>
        <v>5</v>
      </c>
      <c r="S12" s="21">
        <f>INDEX([1]小学生男子入力シート!$D$8:$AZ$21,MATCH($P12,[1]小学生男子入力シート!$BA$8:$BA$21,0),39)</f>
        <v>8.8000000000000007</v>
      </c>
      <c r="T12" s="23">
        <f>INDEX([1]小学生男子入力シート!$D$8:$AZ$21,MATCH($P12,[1]小学生男子入力シート!$BA$8:$BA$21,0),41)</f>
        <v>5</v>
      </c>
      <c r="U12" s="17">
        <f>INDEX([1]小学生男子入力シート!$D$8:$AZ$21,MATCH($P12,[1]小学生男子入力シート!$BA$8:$BA$21,0),42)</f>
        <v>9.4</v>
      </c>
      <c r="V12" s="17">
        <f>INDEX([1]小学生男子入力シート!$D$8:$AZ$21,MATCH($P12,[1]小学生男子入力シート!$BA$8:$BA$21,0),43)</f>
        <v>47.550000000000004</v>
      </c>
      <c r="W12" s="17">
        <f>INDEX([1]小学生男子入力シート!$D$8:$AZ$21,MATCH($P12,[1]小学生男子入力シート!$BA$8:$BA$21,0),46)</f>
        <v>47.05</v>
      </c>
      <c r="X12" s="26">
        <f>INDEX([1]小学生男子入力シート!$D$8:$AZ$21,MATCH($P12,[1]小学生男子入力シート!$BA$8:$BA$21,0),49)</f>
        <v>5</v>
      </c>
      <c r="Y12" s="27" t="str">
        <f>INDEX([1]小学生男子入力シート!$A$8:$A$21,MATCH(P12,[1]小学生男子入力シート!$BA$8:$BA$21,0),1)</f>
        <v>ズシコウメイ</v>
      </c>
      <c r="Z12" s="28"/>
    </row>
    <row r="13" spans="1:41" ht="35.1" customHeight="1" x14ac:dyDescent="0.4">
      <c r="A13" s="14"/>
      <c r="B13" s="15">
        <v>6</v>
      </c>
      <c r="C13" s="16">
        <f>INDEX([1]小学生男子入力シート!$D$8:$AZ$21,MATCH($P13,[1]小学生男子入力シート!$BA$8:$BA$21,0),1)</f>
        <v>5</v>
      </c>
      <c r="D13" s="17" t="str">
        <f>INDEX([1]小学生男子入力シート!$D$8:$AZ$21,MATCH($P13,[1]小学生男子入力シート!$BA$8:$BA$21,0),2)</f>
        <v>福島 然生</v>
      </c>
      <c r="E13" s="18" t="str">
        <f>INDEX([1]小学生男子入力シート!$D$8:$AZ$21,MATCH($P13,[1]小学生男子入力シート!$BA$8:$BA$21,0),3)</f>
        <v>きずな体操教室</v>
      </c>
      <c r="F13" s="19">
        <f>INDEX([1]小学生男子入力シート!$D$8:$AZ$21,MATCH($P13,[1]小学生男子入力シート!$BA$8:$BA$21,0),4)</f>
        <v>5</v>
      </c>
      <c r="G13" s="20">
        <f>INDEX([1]小学生男子入力シート!$D$8:$AZ$21,MATCH($P13,[1]小学生男子入力シート!$BA$8:$BA$21,0),5)</f>
        <v>0</v>
      </c>
      <c r="H13" s="21">
        <f>INDEX([1]小学生男子入力シート!$D$8:$AZ$21,MATCH($P13,[1]小学生男子入力シート!$BA$8:$BA$21,0),9)</f>
        <v>9.4499999999999993</v>
      </c>
      <c r="I13" s="22">
        <f>INDEX([1]小学生男子入力シート!$D$8:$AZ$21,MATCH($P13,[1]小学生男子入力シート!$BA$8:$BA$21,0),11)</f>
        <v>5</v>
      </c>
      <c r="J13" s="21">
        <f>INDEX([1]小学生男子入力シート!$D$8:$AZ$21,MATCH($P13,[1]小学生男子入力シート!$BA$8:$BA$21,0),15)</f>
        <v>2.8</v>
      </c>
      <c r="K13" s="23">
        <f>INDEX([1]小学生男子入力シート!$D$8:$AZ$21,MATCH($P13,[1]小学生男子入力シート!$BA$8:$BA$21,0),17)</f>
        <v>7</v>
      </c>
      <c r="L13" s="24">
        <f>INDEX([1]小学生男子入力シート!$D$8:$AZ$21,MATCH($P13,[1]小学生男子入力シート!$BA$8:$BA$21,0),21)</f>
        <v>5.2</v>
      </c>
      <c r="M13" s="22">
        <f>INDEX([1]小学生男子入力シート!$D$8:$AZ$21,MATCH($P13,[1]小学生男子入力シート!$BA$8:$BA$21,0),23)</f>
        <v>5</v>
      </c>
      <c r="N13" s="21">
        <f>INDEX([1]小学生男子入力シート!$D$8:$AZ$21,MATCH($P13,[1]小学生男子入力シート!$BA$8:$BA$21,0),27)</f>
        <v>9.35</v>
      </c>
      <c r="O13" s="23">
        <f>INDEX([1]小学生男子入力シート!$D$8:$AZ$21,MATCH($P13,[1]小学生男子入力シート!$BA$8:$BA$21,0),29)</f>
        <v>8</v>
      </c>
      <c r="P13" s="25">
        <v>6</v>
      </c>
      <c r="Q13" s="24">
        <f>INDEX([1]小学生男子入力シート!$D$8:$AZ$21,MATCH($P13,[1]小学生男子入力シート!$BA$8:$BA$21,0),33)</f>
        <v>3.8</v>
      </c>
      <c r="R13" s="22">
        <f>INDEX([1]小学生男子入力シート!$D$8:$AZ$21,MATCH($P13,[1]小学生男子入力シート!$BA$8:$BA$21,0),35)</f>
        <v>6</v>
      </c>
      <c r="S13" s="21">
        <f>INDEX([1]小学生男子入力シート!$D$8:$AZ$21,MATCH($P13,[1]小学生男子入力シート!$BA$8:$BA$21,0),39)</f>
        <v>8.85</v>
      </c>
      <c r="T13" s="23">
        <f>INDEX([1]小学生男子入力シート!$D$8:$AZ$21,MATCH($P13,[1]小学生男子入力シート!$BA$8:$BA$21,0),41)</f>
        <v>4</v>
      </c>
      <c r="U13" s="17">
        <f>INDEX([1]小学生男子入力シート!$D$8:$AZ$21,MATCH($P13,[1]小学生男子入力シート!$BA$8:$BA$21,0),42)</f>
        <v>7.5</v>
      </c>
      <c r="V13" s="17">
        <f>INDEX([1]小学生男子入力シート!$D$8:$AZ$21,MATCH($P13,[1]小学生男子入力シート!$BA$8:$BA$21,0),43)</f>
        <v>48.35</v>
      </c>
      <c r="W13" s="17">
        <f>INDEX([1]小学生男子入力シート!$D$8:$AZ$21,MATCH($P13,[1]小学生男子入力シート!$BA$8:$BA$21,0),46)</f>
        <v>39.450000000000003</v>
      </c>
      <c r="X13" s="26">
        <f>INDEX([1]小学生男子入力シート!$D$8:$AZ$21,MATCH($P13,[1]小学生男子入力シート!$BA$8:$BA$21,0),49)</f>
        <v>6</v>
      </c>
      <c r="Y13" s="27" t="str">
        <f>INDEX([1]小学生男子入力シート!$A$8:$A$21,MATCH(P13,[1]小学生男子入力シート!$BA$8:$BA$21,0),1)</f>
        <v>フクシマ　ゼンセイ</v>
      </c>
      <c r="Z13" s="28"/>
    </row>
    <row r="14" spans="1:41" ht="35.1" customHeight="1" x14ac:dyDescent="0.4">
      <c r="A14" s="14"/>
      <c r="B14" s="15">
        <v>7</v>
      </c>
      <c r="C14" s="16">
        <f>INDEX([1]小学生男子入力シート!$D$8:$AZ$21,MATCH($P14,[1]小学生男子入力シート!$BA$8:$BA$21,0),1)</f>
        <v>4</v>
      </c>
      <c r="D14" s="17" t="str">
        <f>INDEX([1]小学生男子入力シート!$D$8:$AZ$21,MATCH($P14,[1]小学生男子入力シート!$BA$8:$BA$21,0),2)</f>
        <v>宮本 悠陽</v>
      </c>
      <c r="E14" s="18" t="str">
        <f>INDEX([1]小学生男子入力シート!$D$8:$AZ$21,MATCH($P14,[1]小学生男子入力シート!$BA$8:$BA$21,0),3)</f>
        <v>延岡さくら体操教室</v>
      </c>
      <c r="F14" s="19">
        <f>INDEX([1]小学生男子入力シート!$D$8:$AZ$21,MATCH($P14,[1]小学生男子入力シート!$BA$8:$BA$21,0),4)</f>
        <v>6</v>
      </c>
      <c r="G14" s="20">
        <f>INDEX([1]小学生男子入力シート!$D$8:$AZ$21,MATCH($P14,[1]小学生男子入力シート!$BA$8:$BA$21,0),5)</f>
        <v>0</v>
      </c>
      <c r="H14" s="21">
        <f>INDEX([1]小学生男子入力シート!$D$8:$AZ$21,MATCH($P14,[1]小学生男子入力シート!$BA$8:$BA$21,0),9)</f>
        <v>8.85</v>
      </c>
      <c r="I14" s="22">
        <f>INDEX([1]小学生男子入力シート!$D$8:$AZ$21,MATCH($P14,[1]小学生男子入力シート!$BA$8:$BA$21,0),11)</f>
        <v>6</v>
      </c>
      <c r="J14" s="21">
        <f>INDEX([1]小学生男子入力シート!$D$8:$AZ$21,MATCH($P14,[1]小学生男子入力シート!$BA$8:$BA$21,0),15)</f>
        <v>6.55</v>
      </c>
      <c r="K14" s="23">
        <f>INDEX([1]小学生男子入力シート!$D$8:$AZ$21,MATCH($P14,[1]小学生男子入力シート!$BA$8:$BA$21,0),17)</f>
        <v>4</v>
      </c>
      <c r="L14" s="24">
        <f>INDEX([1]小学生男子入力シート!$D$8:$AZ$21,MATCH($P14,[1]小学生男子入力シート!$BA$8:$BA$21,0),21)</f>
        <v>3.15</v>
      </c>
      <c r="M14" s="22">
        <f>INDEX([1]小学生男子入力シート!$D$8:$AZ$21,MATCH($P14,[1]小学生男子入力シート!$BA$8:$BA$21,0),23)</f>
        <v>8</v>
      </c>
      <c r="N14" s="21">
        <f>INDEX([1]小学生男子入力シート!$D$8:$AZ$21,MATCH($P14,[1]小学生男子入力シート!$BA$8:$BA$21,0),27)</f>
        <v>10.3</v>
      </c>
      <c r="O14" s="23">
        <f>INDEX([1]小学生男子入力シート!$D$8:$AZ$21,MATCH($P14,[1]小学生男子入力シート!$BA$8:$BA$21,0),29)</f>
        <v>5</v>
      </c>
      <c r="P14" s="25">
        <v>7</v>
      </c>
      <c r="Q14" s="24">
        <f>INDEX([1]小学生男子入力シート!$D$8:$AZ$21,MATCH($P14,[1]小学生男子入力シート!$BA$8:$BA$21,0),33)</f>
        <v>0</v>
      </c>
      <c r="R14" s="22">
        <f>INDEX([1]小学生男子入力シート!$D$8:$AZ$21,MATCH($P14,[1]小学生男子入力シート!$BA$8:$BA$21,0),35)</f>
        <v>8</v>
      </c>
      <c r="S14" s="21">
        <f>INDEX([1]小学生男子入力シート!$D$8:$AZ$21,MATCH($P14,[1]小学生男子入力シート!$BA$8:$BA$21,0),39)</f>
        <v>0</v>
      </c>
      <c r="T14" s="23">
        <f>INDEX([1]小学生男子入力シート!$D$8:$AZ$21,MATCH($P14,[1]小学生男子入力シート!$BA$8:$BA$21,0),41)</f>
        <v>8</v>
      </c>
      <c r="U14" s="17">
        <f>INDEX([1]小学生男子入力シート!$D$8:$AZ$21,MATCH($P14,[1]小学生男子入力シート!$BA$8:$BA$21,0),42)</f>
        <v>6.8999999999999995</v>
      </c>
      <c r="V14" s="17">
        <f>INDEX([1]小学生男子入力シート!$D$8:$AZ$21,MATCH($P14,[1]小学生男子入力シート!$BA$8:$BA$21,0),43)</f>
        <v>31.35</v>
      </c>
      <c r="W14" s="17">
        <f>INDEX([1]小学生男子入力シート!$D$8:$AZ$21,MATCH($P14,[1]小学生男子入力シート!$BA$8:$BA$21,0),46)</f>
        <v>28.85</v>
      </c>
      <c r="X14" s="26">
        <f>INDEX([1]小学生男子入力シート!$D$8:$AZ$21,MATCH($P14,[1]小学生男子入力シート!$BA$8:$BA$21,0),49)</f>
        <v>7</v>
      </c>
      <c r="Y14" s="27" t="str">
        <f>INDEX([1]小学生男子入力シート!$A$8:$A$21,MATCH(P14,[1]小学生男子入力シート!$BA$8:$BA$21,0),1)</f>
        <v>ミヤモト　ハルヒ</v>
      </c>
      <c r="Z14" s="28"/>
    </row>
    <row r="15" spans="1:41" ht="35.1" customHeight="1" x14ac:dyDescent="0.4">
      <c r="A15" s="14"/>
      <c r="B15" s="15">
        <v>8</v>
      </c>
      <c r="C15" s="16">
        <f>INDEX([1]小学生男子入力シート!$D$8:$AZ$21,MATCH($P15,[1]小学生男子入力シート!$BA$8:$BA$21,0),1)</f>
        <v>7</v>
      </c>
      <c r="D15" s="17" t="str">
        <f>INDEX([1]小学生男子入力シート!$D$8:$AZ$21,MATCH($P15,[1]小学生男子入力シート!$BA$8:$BA$21,0),2)</f>
        <v>井上 泰雅</v>
      </c>
      <c r="E15" s="18" t="str">
        <f>INDEX([1]小学生男子入力シート!$D$8:$AZ$21,MATCH($P15,[1]小学生男子入力シート!$BA$8:$BA$21,0),3)</f>
        <v>宮崎ｼﾞﾑﾅｽﾃｨｯｸｽｸﾗﾌﾞ</v>
      </c>
      <c r="F15" s="19">
        <f>INDEX([1]小学生男子入力シート!$D$8:$AZ$21,MATCH($P15,[1]小学生男子入力シート!$BA$8:$BA$21,0),4)</f>
        <v>5</v>
      </c>
      <c r="G15" s="20">
        <f>INDEX([1]小学生男子入力シート!$D$8:$AZ$21,MATCH($P15,[1]小学生男子入力シート!$BA$8:$BA$21,0),5)</f>
        <v>0</v>
      </c>
      <c r="H15" s="21">
        <f>INDEX([1]小学生男子入力シート!$D$8:$AZ$21,MATCH($P15,[1]小学生男子入力シート!$BA$8:$BA$21,0),9)</f>
        <v>8.3000000000000007</v>
      </c>
      <c r="I15" s="22">
        <f>INDEX([1]小学生男子入力シート!$D$8:$AZ$21,MATCH($P15,[1]小学生男子入力シート!$BA$8:$BA$21,0),11)</f>
        <v>8</v>
      </c>
      <c r="J15" s="21">
        <f>INDEX([1]小学生男子入力シート!$D$8:$AZ$21,MATCH($P15,[1]小学生男子入力シート!$BA$8:$BA$21,0),15)</f>
        <v>0.1</v>
      </c>
      <c r="K15" s="23">
        <f>INDEX([1]小学生男子入力シート!$D$8:$AZ$21,MATCH($P15,[1]小学生男子入力シート!$BA$8:$BA$21,0),17)</f>
        <v>8</v>
      </c>
      <c r="L15" s="24">
        <f>INDEX([1]小学生男子入力シート!$D$8:$AZ$21,MATCH($P15,[1]小学生男子入力シート!$BA$8:$BA$21,0),21)</f>
        <v>3.4</v>
      </c>
      <c r="M15" s="22">
        <f>INDEX([1]小学生男子入力シート!$D$8:$AZ$21,MATCH($P15,[1]小学生男子入力シート!$BA$8:$BA$21,0),23)</f>
        <v>7</v>
      </c>
      <c r="N15" s="21">
        <f>INDEX([1]小学生男子入力シート!$D$8:$AZ$21,MATCH($P15,[1]小学生男子入力シート!$BA$8:$BA$21,0),27)</f>
        <v>9.85</v>
      </c>
      <c r="O15" s="23">
        <f>INDEX([1]小学生男子入力シート!$D$8:$AZ$21,MATCH($P15,[1]小学生男子入力シート!$BA$8:$BA$21,0),29)</f>
        <v>7</v>
      </c>
      <c r="P15" s="25">
        <v>8</v>
      </c>
      <c r="Q15" s="24">
        <f>INDEX([1]小学生男子入力シート!$D$8:$AZ$21,MATCH($P15,[1]小学生男子入力シート!$BA$8:$BA$21,0),33)</f>
        <v>0.1</v>
      </c>
      <c r="R15" s="22">
        <f>INDEX([1]小学生男子入力シート!$D$8:$AZ$21,MATCH($P15,[1]小学生男子入力シート!$BA$8:$BA$21,0),35)</f>
        <v>7</v>
      </c>
      <c r="S15" s="21">
        <f>INDEX([1]小学生男子入力シート!$D$8:$AZ$21,MATCH($P15,[1]小学生男子入力シート!$BA$8:$BA$21,0),39)</f>
        <v>6.1</v>
      </c>
      <c r="T15" s="23">
        <f>INDEX([1]小学生男子入力シート!$D$8:$AZ$21,MATCH($P15,[1]小学生男子入力シート!$BA$8:$BA$21,0),41)</f>
        <v>7</v>
      </c>
      <c r="U15" s="17">
        <f>INDEX([1]小学生男子入力シート!$D$8:$AZ$21,MATCH($P15,[1]小学生男子入力シート!$BA$8:$BA$21,0),42)</f>
        <v>5.8000000000000007</v>
      </c>
      <c r="V15" s="17">
        <f>INDEX([1]小学生男子入力シート!$D$8:$AZ$21,MATCH($P15,[1]小学生男子入力シート!$BA$8:$BA$21,0),43)</f>
        <v>51.95</v>
      </c>
      <c r="W15" s="17">
        <f>INDEX([1]小学生男子入力シート!$D$8:$AZ$21,MATCH($P15,[1]小学生男子入力シート!$BA$8:$BA$21,0),46)</f>
        <v>27.85</v>
      </c>
      <c r="X15" s="26">
        <f>INDEX([1]小学生男子入力シート!$D$8:$AZ$21,MATCH($P15,[1]小学生男子入力シート!$BA$8:$BA$21,0),49)</f>
        <v>8</v>
      </c>
      <c r="Y15" s="27" t="str">
        <f>INDEX([1]小学生男子入力シート!$A$8:$A$21,MATCH(P15,[1]小学生男子入力シート!$BA$8:$BA$21,0),1)</f>
        <v>イノウエタイガ</v>
      </c>
      <c r="Z15" s="28"/>
    </row>
    <row r="16" spans="1:41" ht="35.1" customHeight="1" x14ac:dyDescent="0.4">
      <c r="A16" s="14"/>
      <c r="B16" s="15"/>
      <c r="C16" s="16" t="e">
        <f>INDEX([1]小学生男子入力シート!$D$8:$AZ$21,MATCH($P16,[1]小学生男子入力シート!$BA$8:$BA$21,0),1)</f>
        <v>#N/A</v>
      </c>
      <c r="D16" s="17" t="e">
        <f>INDEX([1]小学生男子入力シート!$D$8:$AZ$21,MATCH($P16,[1]小学生男子入力シート!$BA$8:$BA$21,0),2)</f>
        <v>#N/A</v>
      </c>
      <c r="E16" s="18" t="e">
        <f>INDEX([1]小学生男子入力シート!$D$8:$AZ$21,MATCH($P16,[1]小学生男子入力シート!$BA$8:$BA$21,0),3)</f>
        <v>#N/A</v>
      </c>
      <c r="F16" s="19" t="e">
        <f>INDEX([1]小学生男子入力シート!$D$8:$AZ$21,MATCH($P16,[1]小学生男子入力シート!$BA$8:$BA$21,0),4)</f>
        <v>#N/A</v>
      </c>
      <c r="G16" s="20" t="e">
        <f>INDEX([1]小学生男子入力シート!$D$8:$AZ$21,MATCH($P16,[1]小学生男子入力シート!$BA$8:$BA$21,0),5)</f>
        <v>#N/A</v>
      </c>
      <c r="H16" s="21" t="e">
        <f>INDEX([1]小学生男子入力シート!$D$8:$AZ$21,MATCH($P16,[1]小学生男子入力シート!$BA$8:$BA$21,0),9)</f>
        <v>#N/A</v>
      </c>
      <c r="I16" s="22" t="e">
        <f>INDEX([1]小学生男子入力シート!$D$8:$AZ$21,MATCH($P16,[1]小学生男子入力シート!$BA$8:$BA$21,0),11)</f>
        <v>#N/A</v>
      </c>
      <c r="J16" s="21" t="e">
        <f>INDEX([1]小学生男子入力シート!$D$8:$AZ$21,MATCH($P16,[1]小学生男子入力シート!$BA$8:$BA$21,0),15)</f>
        <v>#N/A</v>
      </c>
      <c r="K16" s="23" t="e">
        <f>INDEX([1]小学生男子入力シート!$D$8:$AZ$21,MATCH($P16,[1]小学生男子入力シート!$BA$8:$BA$21,0),17)</f>
        <v>#N/A</v>
      </c>
      <c r="L16" s="24" t="e">
        <f>INDEX([1]小学生男子入力シート!$D$8:$AZ$21,MATCH($P16,[1]小学生男子入力シート!$BA$8:$BA$21,0),21)</f>
        <v>#N/A</v>
      </c>
      <c r="M16" s="22" t="e">
        <f>INDEX([1]小学生男子入力シート!$D$8:$AZ$21,MATCH($P16,[1]小学生男子入力シート!$BA$8:$BA$21,0),23)</f>
        <v>#N/A</v>
      </c>
      <c r="N16" s="21" t="e">
        <f>INDEX([1]小学生男子入力シート!$D$8:$AZ$21,MATCH($P16,[1]小学生男子入力シート!$BA$8:$BA$21,0),27)</f>
        <v>#N/A</v>
      </c>
      <c r="O16" s="23" t="e">
        <f>INDEX([1]小学生男子入力シート!$D$8:$AZ$21,MATCH($P16,[1]小学生男子入力シート!$BA$8:$BA$21,0),29)</f>
        <v>#N/A</v>
      </c>
      <c r="P16" s="25">
        <v>9</v>
      </c>
      <c r="Q16" s="24" t="e">
        <f>INDEX([1]小学生男子入力シート!$D$8:$AZ$21,MATCH($P16,[1]小学生男子入力シート!$BA$8:$BA$21,0),33)</f>
        <v>#N/A</v>
      </c>
      <c r="R16" s="22" t="e">
        <f>INDEX([1]小学生男子入力シート!$D$8:$AZ$21,MATCH($P16,[1]小学生男子入力シート!$BA$8:$BA$21,0),35)</f>
        <v>#N/A</v>
      </c>
      <c r="S16" s="21" t="e">
        <f>INDEX([1]小学生男子入力シート!$D$8:$AZ$21,MATCH($P16,[1]小学生男子入力シート!$BA$8:$BA$21,0),39)</f>
        <v>#N/A</v>
      </c>
      <c r="T16" s="23" t="e">
        <f>INDEX([1]小学生男子入力シート!$D$8:$AZ$21,MATCH($P16,[1]小学生男子入力シート!$BA$8:$BA$21,0),41)</f>
        <v>#N/A</v>
      </c>
      <c r="U16" s="17" t="e">
        <f>INDEX([1]小学生男子入力シート!$D$8:$AZ$21,MATCH($P16,[1]小学生男子入力シート!$BA$8:$BA$21,0),42)</f>
        <v>#N/A</v>
      </c>
      <c r="V16" s="17" t="e">
        <f>INDEX([1]小学生男子入力シート!$D$8:$AZ$21,MATCH($P16,[1]小学生男子入力シート!$BA$8:$BA$21,0),43)</f>
        <v>#N/A</v>
      </c>
      <c r="W16" s="17" t="e">
        <f>INDEX([1]小学生男子入力シート!$D$8:$AZ$21,MATCH($P16,[1]小学生男子入力シート!$BA$8:$BA$21,0),46)</f>
        <v>#N/A</v>
      </c>
      <c r="X16" s="26" t="e">
        <f>INDEX([1]小学生男子入力シート!$D$8:$AZ$21,MATCH($P16,[1]小学生男子入力シート!$BA$8:$BA$21,0),49)</f>
        <v>#N/A</v>
      </c>
      <c r="Y16" s="27" t="e">
        <f>INDEX([1]小学生男子入力シート!$A$8:$A$21,MATCH(P16,[1]小学生男子入力シート!$BA$8:$BA$21,0),1)</f>
        <v>#N/A</v>
      </c>
      <c r="Z16" s="28"/>
    </row>
    <row r="17" spans="1:26" ht="35.1" customHeight="1" x14ac:dyDescent="0.4">
      <c r="A17" s="14"/>
      <c r="B17" s="15"/>
      <c r="C17" s="16" t="e">
        <f>INDEX([1]小学生男子入力シート!$D$8:$AZ$21,MATCH($P17,[1]小学生男子入力シート!$BA$8:$BA$21,0),1)</f>
        <v>#N/A</v>
      </c>
      <c r="D17" s="17" t="e">
        <f>INDEX([1]小学生男子入力シート!$D$8:$AZ$21,MATCH($P17,[1]小学生男子入力シート!$BA$8:$BA$21,0),2)</f>
        <v>#N/A</v>
      </c>
      <c r="E17" s="18" t="e">
        <f>INDEX([1]小学生男子入力シート!$D$8:$AZ$21,MATCH($P17,[1]小学生男子入力シート!$BA$8:$BA$21,0),3)</f>
        <v>#N/A</v>
      </c>
      <c r="F17" s="19" t="e">
        <f>INDEX([1]小学生男子入力シート!$D$8:$AZ$21,MATCH($P17,[1]小学生男子入力シート!$BA$8:$BA$21,0),4)</f>
        <v>#N/A</v>
      </c>
      <c r="G17" s="20" t="e">
        <f>INDEX([1]小学生男子入力シート!$D$8:$AZ$21,MATCH($P17,[1]小学生男子入力シート!$BA$8:$BA$21,0),5)</f>
        <v>#N/A</v>
      </c>
      <c r="H17" s="21" t="e">
        <f>INDEX([1]小学生男子入力シート!$D$8:$AZ$21,MATCH($P17,[1]小学生男子入力シート!$BA$8:$BA$21,0),9)</f>
        <v>#N/A</v>
      </c>
      <c r="I17" s="22" t="e">
        <f>INDEX([1]小学生男子入力シート!$D$8:$AZ$21,MATCH($P17,[1]小学生男子入力シート!$BA$8:$BA$21,0),11)</f>
        <v>#N/A</v>
      </c>
      <c r="J17" s="21" t="e">
        <f>INDEX([1]小学生男子入力シート!$D$8:$AZ$21,MATCH($P17,[1]小学生男子入力シート!$BA$8:$BA$21,0),15)</f>
        <v>#N/A</v>
      </c>
      <c r="K17" s="23" t="e">
        <f>INDEX([1]小学生男子入力シート!$D$8:$AZ$21,MATCH($P17,[1]小学生男子入力シート!$BA$8:$BA$21,0),17)</f>
        <v>#N/A</v>
      </c>
      <c r="L17" s="24" t="e">
        <f>INDEX([1]小学生男子入力シート!$D$8:$AZ$21,MATCH($P17,[1]小学生男子入力シート!$BA$8:$BA$21,0),21)</f>
        <v>#N/A</v>
      </c>
      <c r="M17" s="22" t="e">
        <f>INDEX([1]小学生男子入力シート!$D$8:$AZ$21,MATCH($P17,[1]小学生男子入力シート!$BA$8:$BA$21,0),23)</f>
        <v>#N/A</v>
      </c>
      <c r="N17" s="21" t="e">
        <f>INDEX([1]小学生男子入力シート!$D$8:$AZ$21,MATCH($P17,[1]小学生男子入力シート!$BA$8:$BA$21,0),27)</f>
        <v>#N/A</v>
      </c>
      <c r="O17" s="23" t="e">
        <f>INDEX([1]小学生男子入力シート!$D$8:$AZ$21,MATCH($P17,[1]小学生男子入力シート!$BA$8:$BA$21,0),29)</f>
        <v>#N/A</v>
      </c>
      <c r="P17" s="25">
        <v>10</v>
      </c>
      <c r="Q17" s="24" t="e">
        <f>INDEX([1]小学生男子入力シート!$D$8:$AZ$21,MATCH($P17,[1]小学生男子入力シート!$BA$8:$BA$21,0),33)</f>
        <v>#N/A</v>
      </c>
      <c r="R17" s="22" t="e">
        <f>INDEX([1]小学生男子入力シート!$D$8:$AZ$21,MATCH($P17,[1]小学生男子入力シート!$BA$8:$BA$21,0),35)</f>
        <v>#N/A</v>
      </c>
      <c r="S17" s="21" t="e">
        <f>INDEX([1]小学生男子入力シート!$D$8:$AZ$21,MATCH($P17,[1]小学生男子入力シート!$BA$8:$BA$21,0),39)</f>
        <v>#N/A</v>
      </c>
      <c r="T17" s="23" t="e">
        <f>INDEX([1]小学生男子入力シート!$D$8:$AZ$21,MATCH($P17,[1]小学生男子入力シート!$BA$8:$BA$21,0),41)</f>
        <v>#N/A</v>
      </c>
      <c r="U17" s="17" t="e">
        <f>INDEX([1]小学生男子入力シート!$D$8:$AZ$21,MATCH($P17,[1]小学生男子入力シート!$BA$8:$BA$21,0),42)</f>
        <v>#N/A</v>
      </c>
      <c r="V17" s="17" t="e">
        <f>INDEX([1]小学生男子入力シート!$D$8:$AZ$21,MATCH($P17,[1]小学生男子入力シート!$BA$8:$BA$21,0),43)</f>
        <v>#N/A</v>
      </c>
      <c r="W17" s="17" t="e">
        <f>INDEX([1]小学生男子入力シート!$D$8:$AZ$21,MATCH($P17,[1]小学生男子入力シート!$BA$8:$BA$21,0),46)</f>
        <v>#N/A</v>
      </c>
      <c r="X17" s="26" t="e">
        <f>INDEX([1]小学生男子入力シート!$D$8:$AZ$21,MATCH($P17,[1]小学生男子入力シート!$BA$8:$BA$21,0),49)</f>
        <v>#N/A</v>
      </c>
      <c r="Y17" s="27" t="e">
        <f>INDEX([1]小学生男子入力シート!$A$8:$A$21,MATCH(P17,[1]小学生男子入力シート!$BA$8:$BA$21,0),1)</f>
        <v>#N/A</v>
      </c>
      <c r="Z17" s="28"/>
    </row>
    <row r="18" spans="1:26" ht="35.1" customHeight="1" x14ac:dyDescent="0.4">
      <c r="A18" s="14"/>
      <c r="B18" s="15"/>
      <c r="C18" s="16" t="e">
        <f>INDEX([1]小学生男子入力シート!$D$8:$AZ$21,MATCH($P18,[1]小学生男子入力シート!$BA$8:$BA$21,0),1)</f>
        <v>#N/A</v>
      </c>
      <c r="D18" s="17" t="e">
        <f>INDEX([1]小学生男子入力シート!$D$8:$AZ$21,MATCH($P18,[1]小学生男子入力シート!$BA$8:$BA$21,0),2)</f>
        <v>#N/A</v>
      </c>
      <c r="E18" s="18" t="e">
        <f>INDEX([1]小学生男子入力シート!$D$8:$AZ$21,MATCH($P18,[1]小学生男子入力シート!$BA$8:$BA$21,0),3)</f>
        <v>#N/A</v>
      </c>
      <c r="F18" s="19" t="e">
        <f>INDEX([1]小学生男子入力シート!$D$8:$AZ$21,MATCH($P18,[1]小学生男子入力シート!$BA$8:$BA$21,0),4)</f>
        <v>#N/A</v>
      </c>
      <c r="G18" s="20" t="e">
        <f>INDEX([1]小学生男子入力シート!$D$8:$AZ$21,MATCH($P18,[1]小学生男子入力シート!$BA$8:$BA$21,0),5)</f>
        <v>#N/A</v>
      </c>
      <c r="H18" s="21" t="e">
        <f>INDEX([1]小学生男子入力シート!$D$8:$AZ$21,MATCH($P18,[1]小学生男子入力シート!$BA$8:$BA$21,0),9)</f>
        <v>#N/A</v>
      </c>
      <c r="I18" s="22" t="e">
        <f>INDEX([1]小学生男子入力シート!$D$8:$AZ$21,MATCH($P18,[1]小学生男子入力シート!$BA$8:$BA$21,0),11)</f>
        <v>#N/A</v>
      </c>
      <c r="J18" s="21" t="e">
        <f>INDEX([1]小学生男子入力シート!$D$8:$AZ$21,MATCH($P18,[1]小学生男子入力シート!$BA$8:$BA$21,0),15)</f>
        <v>#N/A</v>
      </c>
      <c r="K18" s="23" t="e">
        <f>INDEX([1]小学生男子入力シート!$D$8:$AZ$21,MATCH($P18,[1]小学生男子入力シート!$BA$8:$BA$21,0),17)</f>
        <v>#N/A</v>
      </c>
      <c r="L18" s="24" t="e">
        <f>INDEX([1]小学生男子入力シート!$D$8:$AZ$21,MATCH($P18,[1]小学生男子入力シート!$BA$8:$BA$21,0),21)</f>
        <v>#N/A</v>
      </c>
      <c r="M18" s="22" t="e">
        <f>INDEX([1]小学生男子入力シート!$D$8:$AZ$21,MATCH($P18,[1]小学生男子入力シート!$BA$8:$BA$21,0),23)</f>
        <v>#N/A</v>
      </c>
      <c r="N18" s="21" t="e">
        <f>INDEX([1]小学生男子入力シート!$D$8:$AZ$21,MATCH($P18,[1]小学生男子入力シート!$BA$8:$BA$21,0),27)</f>
        <v>#N/A</v>
      </c>
      <c r="O18" s="23" t="e">
        <f>INDEX([1]小学生男子入力シート!$D$8:$AZ$21,MATCH($P18,[1]小学生男子入力シート!$BA$8:$BA$21,0),29)</f>
        <v>#N/A</v>
      </c>
      <c r="P18" s="25">
        <v>11</v>
      </c>
      <c r="Q18" s="24" t="e">
        <f>INDEX([1]小学生男子入力シート!$D$8:$AZ$21,MATCH($P18,[1]小学生男子入力シート!$BA$8:$BA$21,0),33)</f>
        <v>#N/A</v>
      </c>
      <c r="R18" s="22" t="e">
        <f>INDEX([1]小学生男子入力シート!$D$8:$AZ$21,MATCH($P18,[1]小学生男子入力シート!$BA$8:$BA$21,0),35)</f>
        <v>#N/A</v>
      </c>
      <c r="S18" s="21" t="e">
        <f>INDEX([1]小学生男子入力シート!$D$8:$AZ$21,MATCH($P18,[1]小学生男子入力シート!$BA$8:$BA$21,0),39)</f>
        <v>#N/A</v>
      </c>
      <c r="T18" s="23" t="e">
        <f>INDEX([1]小学生男子入力シート!$D$8:$AZ$21,MATCH($P18,[1]小学生男子入力シート!$BA$8:$BA$21,0),41)</f>
        <v>#N/A</v>
      </c>
      <c r="U18" s="17" t="e">
        <f>INDEX([1]小学生男子入力シート!$D$8:$AZ$21,MATCH($P18,[1]小学生男子入力シート!$BA$8:$BA$21,0),42)</f>
        <v>#N/A</v>
      </c>
      <c r="V18" s="17" t="e">
        <f>INDEX([1]小学生男子入力シート!$D$8:$AZ$21,MATCH($P18,[1]小学生男子入力シート!$BA$8:$BA$21,0),43)</f>
        <v>#N/A</v>
      </c>
      <c r="W18" s="17" t="e">
        <f>INDEX([1]小学生男子入力シート!$D$8:$AZ$21,MATCH($P18,[1]小学生男子入力シート!$BA$8:$BA$21,0),46)</f>
        <v>#N/A</v>
      </c>
      <c r="X18" s="26" t="e">
        <f>INDEX([1]小学生男子入力シート!$D$8:$AZ$21,MATCH($P18,[1]小学生男子入力シート!$BA$8:$BA$21,0),49)</f>
        <v>#N/A</v>
      </c>
      <c r="Y18" s="27" t="e">
        <f>INDEX([1]小学生男子入力シート!$A$8:$A$21,MATCH(P18,[1]小学生男子入力シート!$BA$8:$BA$21,0),1)</f>
        <v>#N/A</v>
      </c>
      <c r="Z18" s="28"/>
    </row>
    <row r="19" spans="1:26" ht="35.1" customHeight="1" x14ac:dyDescent="0.4">
      <c r="A19" s="14"/>
      <c r="B19" s="15"/>
      <c r="C19" s="16" t="e">
        <f>INDEX([1]小学生男子入力シート!$D$8:$AZ$21,MATCH($P19,[1]小学生男子入力シート!$BA$8:$BA$21,0),1)</f>
        <v>#N/A</v>
      </c>
      <c r="D19" s="17" t="e">
        <f>INDEX([1]小学生男子入力シート!$D$8:$AZ$21,MATCH($P19,[1]小学生男子入力シート!$BA$8:$BA$21,0),2)</f>
        <v>#N/A</v>
      </c>
      <c r="E19" s="18" t="e">
        <f>INDEX([1]小学生男子入力シート!$D$8:$AZ$21,MATCH($P19,[1]小学生男子入力シート!$BA$8:$BA$21,0),3)</f>
        <v>#N/A</v>
      </c>
      <c r="F19" s="19" t="e">
        <f>INDEX([1]小学生男子入力シート!$D$8:$AZ$21,MATCH($P19,[1]小学生男子入力シート!$BA$8:$BA$21,0),4)</f>
        <v>#N/A</v>
      </c>
      <c r="G19" s="20" t="e">
        <f>INDEX([1]小学生男子入力シート!$D$8:$AZ$21,MATCH($P19,[1]小学生男子入力シート!$BA$8:$BA$21,0),5)</f>
        <v>#N/A</v>
      </c>
      <c r="H19" s="21" t="e">
        <f>INDEX([1]小学生男子入力シート!$D$8:$AZ$21,MATCH($P19,[1]小学生男子入力シート!$BA$8:$BA$21,0),9)</f>
        <v>#N/A</v>
      </c>
      <c r="I19" s="22" t="e">
        <f>INDEX([1]小学生男子入力シート!$D$8:$AZ$21,MATCH($P19,[1]小学生男子入力シート!$BA$8:$BA$21,0),11)</f>
        <v>#N/A</v>
      </c>
      <c r="J19" s="21" t="e">
        <f>INDEX([1]小学生男子入力シート!$D$8:$AZ$21,MATCH($P19,[1]小学生男子入力シート!$BA$8:$BA$21,0),15)</f>
        <v>#N/A</v>
      </c>
      <c r="K19" s="23" t="e">
        <f>INDEX([1]小学生男子入力シート!$D$8:$AZ$21,MATCH($P19,[1]小学生男子入力シート!$BA$8:$BA$21,0),17)</f>
        <v>#N/A</v>
      </c>
      <c r="L19" s="24" t="e">
        <f>INDEX([1]小学生男子入力シート!$D$8:$AZ$21,MATCH($P19,[1]小学生男子入力シート!$BA$8:$BA$21,0),21)</f>
        <v>#N/A</v>
      </c>
      <c r="M19" s="22" t="e">
        <f>INDEX([1]小学生男子入力シート!$D$8:$AZ$21,MATCH($P19,[1]小学生男子入力シート!$BA$8:$BA$21,0),23)</f>
        <v>#N/A</v>
      </c>
      <c r="N19" s="21" t="e">
        <f>INDEX([1]小学生男子入力シート!$D$8:$AZ$21,MATCH($P19,[1]小学生男子入力シート!$BA$8:$BA$21,0),27)</f>
        <v>#N/A</v>
      </c>
      <c r="O19" s="23" t="e">
        <f>INDEX([1]小学生男子入力シート!$D$8:$AZ$21,MATCH($P19,[1]小学生男子入力シート!$BA$8:$BA$21,0),29)</f>
        <v>#N/A</v>
      </c>
      <c r="P19" s="25">
        <v>12</v>
      </c>
      <c r="Q19" s="24" t="e">
        <f>INDEX([1]小学生男子入力シート!$D$8:$AZ$21,MATCH($P19,[1]小学生男子入力シート!$BA$8:$BA$21,0),33)</f>
        <v>#N/A</v>
      </c>
      <c r="R19" s="22" t="e">
        <f>INDEX([1]小学生男子入力シート!$D$8:$AZ$21,MATCH($P19,[1]小学生男子入力シート!$BA$8:$BA$21,0),35)</f>
        <v>#N/A</v>
      </c>
      <c r="S19" s="21" t="e">
        <f>INDEX([1]小学生男子入力シート!$D$8:$AZ$21,MATCH($P19,[1]小学生男子入力シート!$BA$8:$BA$21,0),39)</f>
        <v>#N/A</v>
      </c>
      <c r="T19" s="23" t="e">
        <f>INDEX([1]小学生男子入力シート!$D$8:$AZ$21,MATCH($P19,[1]小学生男子入力シート!$BA$8:$BA$21,0),41)</f>
        <v>#N/A</v>
      </c>
      <c r="U19" s="17" t="e">
        <f>INDEX([1]小学生男子入力シート!$D$8:$AZ$21,MATCH($P19,[1]小学生男子入力シート!$BA$8:$BA$21,0),42)</f>
        <v>#N/A</v>
      </c>
      <c r="V19" s="17" t="e">
        <f>INDEX([1]小学生男子入力シート!$D$8:$AZ$21,MATCH($P19,[1]小学生男子入力シート!$BA$8:$BA$21,0),43)</f>
        <v>#N/A</v>
      </c>
      <c r="W19" s="17" t="e">
        <f>INDEX([1]小学生男子入力シート!$D$8:$AZ$21,MATCH($P19,[1]小学生男子入力シート!$BA$8:$BA$21,0),46)</f>
        <v>#N/A</v>
      </c>
      <c r="X19" s="26" t="e">
        <f>INDEX([1]小学生男子入力シート!$D$8:$AZ$21,MATCH($P19,[1]小学生男子入力シート!$BA$8:$BA$21,0),49)</f>
        <v>#N/A</v>
      </c>
      <c r="Y19" s="27" t="e">
        <f>INDEX([1]小学生男子入力シート!$A$8:$A$21,MATCH(P19,[1]小学生男子入力シート!$BA$8:$BA$21,0),1)</f>
        <v>#N/A</v>
      </c>
      <c r="Z19" s="28"/>
    </row>
    <row r="20" spans="1:26" ht="35.1" customHeight="1" x14ac:dyDescent="0.4">
      <c r="A20" s="14"/>
      <c r="B20" s="15"/>
      <c r="C20" s="16" t="e">
        <f>INDEX([1]小学生男子入力シート!$D$8:$AZ$21,MATCH($P20,[1]小学生男子入力シート!$BA$8:$BA$21,0),1)</f>
        <v>#N/A</v>
      </c>
      <c r="D20" s="17" t="e">
        <f>INDEX([1]小学生男子入力シート!$D$8:$AZ$21,MATCH($P20,[1]小学生男子入力シート!$BA$8:$BA$21,0),2)</f>
        <v>#N/A</v>
      </c>
      <c r="E20" s="18" t="e">
        <f>INDEX([1]小学生男子入力シート!$D$8:$AZ$21,MATCH($P20,[1]小学生男子入力シート!$BA$8:$BA$21,0),3)</f>
        <v>#N/A</v>
      </c>
      <c r="F20" s="19" t="e">
        <f>INDEX([1]小学生男子入力シート!$D$8:$AZ$21,MATCH($P20,[1]小学生男子入力シート!$BA$8:$BA$21,0),4)</f>
        <v>#N/A</v>
      </c>
      <c r="G20" s="20" t="e">
        <f>INDEX([1]小学生男子入力シート!$D$8:$AZ$21,MATCH($P20,[1]小学生男子入力シート!$BA$8:$BA$21,0),5)</f>
        <v>#N/A</v>
      </c>
      <c r="H20" s="21" t="e">
        <f>INDEX([1]小学生男子入力シート!$D$8:$AZ$21,MATCH($P20,[1]小学生男子入力シート!$BA$8:$BA$21,0),9)</f>
        <v>#N/A</v>
      </c>
      <c r="I20" s="22" t="e">
        <f>INDEX([1]小学生男子入力シート!$D$8:$AZ$21,MATCH($P20,[1]小学生男子入力シート!$BA$8:$BA$21,0),11)</f>
        <v>#N/A</v>
      </c>
      <c r="J20" s="21" t="e">
        <f>INDEX([1]小学生男子入力シート!$D$8:$AZ$21,MATCH($P20,[1]小学生男子入力シート!$BA$8:$BA$21,0),15)</f>
        <v>#N/A</v>
      </c>
      <c r="K20" s="23" t="e">
        <f>INDEX([1]小学生男子入力シート!$D$8:$AZ$21,MATCH($P20,[1]小学生男子入力シート!$BA$8:$BA$21,0),17)</f>
        <v>#N/A</v>
      </c>
      <c r="L20" s="24" t="e">
        <f>INDEX([1]小学生男子入力シート!$D$8:$AZ$21,MATCH($P20,[1]小学生男子入力シート!$BA$8:$BA$21,0),21)</f>
        <v>#N/A</v>
      </c>
      <c r="M20" s="22" t="e">
        <f>INDEX([1]小学生男子入力シート!$D$8:$AZ$21,MATCH($P20,[1]小学生男子入力シート!$BA$8:$BA$21,0),23)</f>
        <v>#N/A</v>
      </c>
      <c r="N20" s="21" t="e">
        <f>INDEX([1]小学生男子入力シート!$D$8:$AZ$21,MATCH($P20,[1]小学生男子入力シート!$BA$8:$BA$21,0),27)</f>
        <v>#N/A</v>
      </c>
      <c r="O20" s="23" t="e">
        <f>INDEX([1]小学生男子入力シート!$D$8:$AZ$21,MATCH($P20,[1]小学生男子入力シート!$BA$8:$BA$21,0),29)</f>
        <v>#N/A</v>
      </c>
      <c r="P20" s="25">
        <v>13</v>
      </c>
      <c r="Q20" s="24" t="e">
        <f>INDEX([1]小学生男子入力シート!$D$8:$AZ$21,MATCH($P20,[1]小学生男子入力シート!$BA$8:$BA$21,0),33)</f>
        <v>#N/A</v>
      </c>
      <c r="R20" s="22" t="e">
        <f>INDEX([1]小学生男子入力シート!$D$8:$AZ$21,MATCH($P20,[1]小学生男子入力シート!$BA$8:$BA$21,0),35)</f>
        <v>#N/A</v>
      </c>
      <c r="S20" s="21" t="e">
        <f>INDEX([1]小学生男子入力シート!$D$8:$AZ$21,MATCH($P20,[1]小学生男子入力シート!$BA$8:$BA$21,0),39)</f>
        <v>#N/A</v>
      </c>
      <c r="T20" s="23" t="e">
        <f>INDEX([1]小学生男子入力シート!$D$8:$AZ$21,MATCH($P20,[1]小学生男子入力シート!$BA$8:$BA$21,0),41)</f>
        <v>#N/A</v>
      </c>
      <c r="U20" s="17" t="e">
        <f>INDEX([1]小学生男子入力シート!$D$8:$AZ$21,MATCH($P20,[1]小学生男子入力シート!$BA$8:$BA$21,0),42)</f>
        <v>#N/A</v>
      </c>
      <c r="V20" s="17" t="e">
        <f>INDEX([1]小学生男子入力シート!$D$8:$AZ$21,MATCH($P20,[1]小学生男子入力シート!$BA$8:$BA$21,0),43)</f>
        <v>#N/A</v>
      </c>
      <c r="W20" s="17" t="e">
        <f>INDEX([1]小学生男子入力シート!$D$8:$AZ$21,MATCH($P20,[1]小学生男子入力シート!$BA$8:$BA$21,0),46)</f>
        <v>#N/A</v>
      </c>
      <c r="X20" s="26" t="e">
        <f>INDEX([1]小学生男子入力シート!$D$8:$AZ$21,MATCH($P20,[1]小学生男子入力シート!$BA$8:$BA$21,0),49)</f>
        <v>#N/A</v>
      </c>
      <c r="Y20" s="27" t="e">
        <f>INDEX([1]小学生男子入力シート!$A$8:$A$21,MATCH(P20,[1]小学生男子入力シート!$BA$8:$BA$21,0),1)</f>
        <v>#N/A</v>
      </c>
      <c r="Z20" s="28"/>
    </row>
    <row r="21" spans="1:26" ht="35.1" customHeight="1" x14ac:dyDescent="0.4">
      <c r="A21" s="14"/>
      <c r="B21" s="15"/>
      <c r="C21" s="16" t="e">
        <f>INDEX([1]小学生男子入力シート!$D$8:$AZ$21,MATCH($P21,[1]小学生男子入力シート!$BA$8:$BA$21,0),1)</f>
        <v>#N/A</v>
      </c>
      <c r="D21" s="17" t="e">
        <f>INDEX([1]小学生男子入力シート!$D$8:$AZ$21,MATCH($P21,[1]小学生男子入力シート!$BA$8:$BA$21,0),2)</f>
        <v>#N/A</v>
      </c>
      <c r="E21" s="18" t="e">
        <f>INDEX([1]小学生男子入力シート!$D$8:$AZ$21,MATCH($P21,[1]小学生男子入力シート!$BA$8:$BA$21,0),3)</f>
        <v>#N/A</v>
      </c>
      <c r="F21" s="19" t="e">
        <f>INDEX([1]小学生男子入力シート!$D$8:$AZ$21,MATCH($P21,[1]小学生男子入力シート!$BA$8:$BA$21,0),4)</f>
        <v>#N/A</v>
      </c>
      <c r="G21" s="20" t="e">
        <f>INDEX([1]小学生男子入力シート!$D$8:$AZ$21,MATCH($P21,[1]小学生男子入力シート!$BA$8:$BA$21,0),5)</f>
        <v>#N/A</v>
      </c>
      <c r="H21" s="21" t="e">
        <f>INDEX([1]小学生男子入力シート!$D$8:$AZ$21,MATCH($P21,[1]小学生男子入力シート!$BA$8:$BA$21,0),9)</f>
        <v>#N/A</v>
      </c>
      <c r="I21" s="22" t="e">
        <f>INDEX([1]小学生男子入力シート!$D$8:$AZ$21,MATCH($P21,[1]小学生男子入力シート!$BA$8:$BA$21,0),11)</f>
        <v>#N/A</v>
      </c>
      <c r="J21" s="21" t="e">
        <f>INDEX([1]小学生男子入力シート!$D$8:$AZ$21,MATCH($P21,[1]小学生男子入力シート!$BA$8:$BA$21,0),15)</f>
        <v>#N/A</v>
      </c>
      <c r="K21" s="23" t="e">
        <f>INDEX([1]小学生男子入力シート!$D$8:$AZ$21,MATCH($P21,[1]小学生男子入力シート!$BA$8:$BA$21,0),17)</f>
        <v>#N/A</v>
      </c>
      <c r="L21" s="24" t="e">
        <f>INDEX([1]小学生男子入力シート!$D$8:$AZ$21,MATCH($P21,[1]小学生男子入力シート!$BA$8:$BA$21,0),21)</f>
        <v>#N/A</v>
      </c>
      <c r="M21" s="22" t="e">
        <f>INDEX([1]小学生男子入力シート!$D$8:$AZ$21,MATCH($P21,[1]小学生男子入力シート!$BA$8:$BA$21,0),23)</f>
        <v>#N/A</v>
      </c>
      <c r="N21" s="21" t="e">
        <f>INDEX([1]小学生男子入力シート!$D$8:$AZ$21,MATCH($P21,[1]小学生男子入力シート!$BA$8:$BA$21,0),27)</f>
        <v>#N/A</v>
      </c>
      <c r="O21" s="23" t="e">
        <f>INDEX([1]小学生男子入力シート!$D$8:$AZ$21,MATCH($P21,[1]小学生男子入力シート!$BA$8:$BA$21,0),29)</f>
        <v>#N/A</v>
      </c>
      <c r="P21" s="25">
        <v>14</v>
      </c>
      <c r="Q21" s="24" t="e">
        <f>INDEX([1]小学生男子入力シート!$D$8:$AZ$21,MATCH($P21,[1]小学生男子入力シート!$BA$8:$BA$21,0),33)</f>
        <v>#N/A</v>
      </c>
      <c r="R21" s="22" t="e">
        <f>INDEX([1]小学生男子入力シート!$D$8:$AZ$21,MATCH($P21,[1]小学生男子入力シート!$BA$8:$BA$21,0),35)</f>
        <v>#N/A</v>
      </c>
      <c r="S21" s="21" t="e">
        <f>INDEX([1]小学生男子入力シート!$D$8:$AZ$21,MATCH($P21,[1]小学生男子入力シート!$BA$8:$BA$21,0),39)</f>
        <v>#N/A</v>
      </c>
      <c r="T21" s="23" t="e">
        <f>INDEX([1]小学生男子入力シート!$D$8:$AZ$21,MATCH($P21,[1]小学生男子入力シート!$BA$8:$BA$21,0),41)</f>
        <v>#N/A</v>
      </c>
      <c r="U21" s="17" t="e">
        <f>INDEX([1]小学生男子入力シート!$D$8:$AZ$21,MATCH($P21,[1]小学生男子入力シート!$BA$8:$BA$21,0),42)</f>
        <v>#N/A</v>
      </c>
      <c r="V21" s="17" t="e">
        <f>INDEX([1]小学生男子入力シート!$D$8:$AZ$21,MATCH($P21,[1]小学生男子入力シート!$BA$8:$BA$21,0),43)</f>
        <v>#N/A</v>
      </c>
      <c r="W21" s="17" t="e">
        <f>INDEX([1]小学生男子入力シート!$D$8:$AZ$21,MATCH($P21,[1]小学生男子入力シート!$BA$8:$BA$21,0),46)</f>
        <v>#N/A</v>
      </c>
      <c r="X21" s="26" t="e">
        <f>INDEX([1]小学生男子入力シート!$D$8:$AZ$21,MATCH($P21,[1]小学生男子入力シート!$BA$8:$BA$21,0),49)</f>
        <v>#N/A</v>
      </c>
      <c r="Y21" s="27" t="e">
        <f>INDEX([1]小学生男子入力シート!$A$8:$A$21,MATCH(P21,[1]小学生男子入力シート!$BA$8:$BA$21,0),1)</f>
        <v>#N/A</v>
      </c>
      <c r="Z21" s="28"/>
    </row>
    <row r="22" spans="1:26" ht="35.1" customHeight="1" x14ac:dyDescent="0.4">
      <c r="A22" s="14"/>
      <c r="B22" s="15"/>
      <c r="C22" s="16" t="e">
        <f>INDEX([1]小学生男子入力シート!$D$8:$AZ$21,MATCH($P22,[1]小学生男子入力シート!$BA$8:$BA$21,0),1)</f>
        <v>#N/A</v>
      </c>
      <c r="D22" s="17" t="e">
        <f>INDEX([1]小学生男子入力シート!$D$8:$AZ$21,MATCH($P22,[1]小学生男子入力シート!$BA$8:$BA$21,0),2)</f>
        <v>#N/A</v>
      </c>
      <c r="E22" s="18" t="e">
        <f>INDEX([1]小学生男子入力シート!$D$8:$AZ$21,MATCH($P22,[1]小学生男子入力シート!$BA$8:$BA$21,0),3)</f>
        <v>#N/A</v>
      </c>
      <c r="F22" s="19" t="e">
        <f>INDEX([1]小学生男子入力シート!$D$8:$AZ$21,MATCH($P22,[1]小学生男子入力シート!$BA$8:$BA$21,0),4)</f>
        <v>#N/A</v>
      </c>
      <c r="G22" s="20" t="e">
        <f>INDEX([1]小学生男子入力シート!$D$8:$AZ$21,MATCH($P22,[1]小学生男子入力シート!$BA$8:$BA$21,0),5)</f>
        <v>#N/A</v>
      </c>
      <c r="H22" s="21" t="e">
        <f>INDEX([1]小学生男子入力シート!$D$8:$AZ$21,MATCH($P22,[1]小学生男子入力シート!$BA$8:$BA$21,0),9)</f>
        <v>#N/A</v>
      </c>
      <c r="I22" s="22" t="e">
        <f>INDEX([1]小学生男子入力シート!$D$8:$AZ$21,MATCH($P22,[1]小学生男子入力シート!$BA$8:$BA$21,0),11)</f>
        <v>#N/A</v>
      </c>
      <c r="J22" s="21" t="e">
        <f>INDEX([1]小学生男子入力シート!$D$8:$AZ$21,MATCH($P22,[1]小学生男子入力シート!$BA$8:$BA$21,0),15)</f>
        <v>#N/A</v>
      </c>
      <c r="K22" s="23" t="e">
        <f>INDEX([1]小学生男子入力シート!$D$8:$AZ$21,MATCH($P22,[1]小学生男子入力シート!$BA$8:$BA$21,0),17)</f>
        <v>#N/A</v>
      </c>
      <c r="L22" s="24" t="e">
        <f>INDEX([1]小学生男子入力シート!$D$8:$AZ$21,MATCH($P22,[1]小学生男子入力シート!$BA$8:$BA$21,0),21)</f>
        <v>#N/A</v>
      </c>
      <c r="M22" s="22" t="e">
        <f>INDEX([1]小学生男子入力シート!$D$8:$AZ$21,MATCH($P22,[1]小学生男子入力シート!$BA$8:$BA$21,0),23)</f>
        <v>#N/A</v>
      </c>
      <c r="N22" s="21" t="e">
        <f>INDEX([1]小学生男子入力シート!$D$8:$AZ$21,MATCH($P22,[1]小学生男子入力シート!$BA$8:$BA$21,0),27)</f>
        <v>#N/A</v>
      </c>
      <c r="O22" s="23" t="e">
        <f>INDEX([1]小学生男子入力シート!$D$8:$AZ$21,MATCH($P22,[1]小学生男子入力シート!$BA$8:$BA$21,0),29)</f>
        <v>#N/A</v>
      </c>
      <c r="P22" s="25">
        <v>15</v>
      </c>
      <c r="Q22" s="24" t="e">
        <f>INDEX([1]小学生男子入力シート!$D$8:$AZ$21,MATCH($P22,[1]小学生男子入力シート!$BA$8:$BA$21,0),33)</f>
        <v>#N/A</v>
      </c>
      <c r="R22" s="22" t="e">
        <f>INDEX([1]小学生男子入力シート!$D$8:$AZ$21,MATCH($P22,[1]小学生男子入力シート!$BA$8:$BA$21,0),35)</f>
        <v>#N/A</v>
      </c>
      <c r="S22" s="21" t="e">
        <f>INDEX([1]小学生男子入力シート!$D$8:$AZ$21,MATCH($P22,[1]小学生男子入力シート!$BA$8:$BA$21,0),39)</f>
        <v>#N/A</v>
      </c>
      <c r="T22" s="23" t="e">
        <f>INDEX([1]小学生男子入力シート!$D$8:$AZ$21,MATCH($P22,[1]小学生男子入力シート!$BA$8:$BA$21,0),41)</f>
        <v>#N/A</v>
      </c>
      <c r="U22" s="17" t="e">
        <f>INDEX([1]小学生男子入力シート!$D$8:$AZ$21,MATCH($P22,[1]小学生男子入力シート!$BA$8:$BA$21,0),42)</f>
        <v>#N/A</v>
      </c>
      <c r="V22" s="17" t="e">
        <f>INDEX([1]小学生男子入力シート!$D$8:$AZ$21,MATCH($P22,[1]小学生男子入力シート!$BA$8:$BA$21,0),43)</f>
        <v>#N/A</v>
      </c>
      <c r="W22" s="17" t="e">
        <f>INDEX([1]小学生男子入力シート!$D$8:$AZ$21,MATCH($P22,[1]小学生男子入力シート!$BA$8:$BA$21,0),46)</f>
        <v>#N/A</v>
      </c>
      <c r="X22" s="26" t="e">
        <f>INDEX([1]小学生男子入力シート!$D$8:$AZ$21,MATCH($P22,[1]小学生男子入力シート!$BA$8:$BA$21,0),49)</f>
        <v>#N/A</v>
      </c>
      <c r="Y22" s="27" t="e">
        <f>INDEX([1]小学生男子入力シート!$A$8:$A$21,MATCH(P22,[1]小学生男子入力シート!$BA$8:$BA$21,0),1)</f>
        <v>#N/A</v>
      </c>
      <c r="Z22" s="28"/>
    </row>
    <row r="23" spans="1:26" ht="35.1" customHeight="1" thickBot="1" x14ac:dyDescent="0.45">
      <c r="A23" s="14"/>
      <c r="B23" s="29"/>
      <c r="C23" s="30" t="e">
        <f>INDEX([1]小学生男子入力シート!$D$8:$AZ$21,MATCH($P23,[1]小学生男子入力シート!$BA$8:$BA$21,0),1)</f>
        <v>#N/A</v>
      </c>
      <c r="D23" s="31" t="e">
        <f>INDEX([1]小学生男子入力シート!$D$8:$AZ$21,MATCH($P23,[1]小学生男子入力シート!$BA$8:$BA$21,0),2)</f>
        <v>#N/A</v>
      </c>
      <c r="E23" s="32" t="e">
        <f>INDEX([1]小学生男子入力シート!$D$8:$AZ$21,MATCH($P23,[1]小学生男子入力シート!$BA$8:$BA$21,0),3)</f>
        <v>#N/A</v>
      </c>
      <c r="F23" s="33" t="e">
        <f>INDEX([1]小学生男子入力シート!$D$8:$AZ$21,MATCH($P23,[1]小学生男子入力シート!$BA$8:$BA$21,0),4)</f>
        <v>#N/A</v>
      </c>
      <c r="G23" s="34" t="e">
        <f>INDEX([1]小学生男子入力シート!$D$8:$AZ$21,MATCH($P23,[1]小学生男子入力シート!$BA$8:$BA$21,0),5)</f>
        <v>#N/A</v>
      </c>
      <c r="H23" s="35" t="e">
        <f>INDEX([1]小学生男子入力シート!$D$8:$AZ$21,MATCH($P23,[1]小学生男子入力シート!$BA$8:$BA$21,0),9)</f>
        <v>#N/A</v>
      </c>
      <c r="I23" s="36" t="e">
        <f>INDEX([1]小学生男子入力シート!$D$8:$AZ$21,MATCH($P23,[1]小学生男子入力シート!$BA$8:$BA$21,0),11)</f>
        <v>#N/A</v>
      </c>
      <c r="J23" s="35" t="e">
        <f>INDEX([1]小学生男子入力シート!$D$8:$AZ$21,MATCH($P23,[1]小学生男子入力シート!$BA$8:$BA$21,0),15)</f>
        <v>#N/A</v>
      </c>
      <c r="K23" s="37" t="e">
        <f>INDEX([1]小学生男子入力シート!$D$8:$AZ$21,MATCH($P23,[1]小学生男子入力シート!$BA$8:$BA$21,0),17)</f>
        <v>#N/A</v>
      </c>
      <c r="L23" s="38" t="e">
        <f>INDEX([1]小学生男子入力シート!$D$8:$AZ$21,MATCH($P23,[1]小学生男子入力シート!$BA$8:$BA$21,0),21)</f>
        <v>#N/A</v>
      </c>
      <c r="M23" s="36" t="e">
        <f>INDEX([1]小学生男子入力シート!$D$8:$AZ$21,MATCH($P23,[1]小学生男子入力シート!$BA$8:$BA$21,0),23)</f>
        <v>#N/A</v>
      </c>
      <c r="N23" s="35" t="e">
        <f>INDEX([1]小学生男子入力シート!$D$8:$AZ$21,MATCH($P23,[1]小学生男子入力シート!$BA$8:$BA$21,0),27)</f>
        <v>#N/A</v>
      </c>
      <c r="O23" s="37" t="e">
        <f>INDEX([1]小学生男子入力シート!$D$8:$AZ$21,MATCH($P23,[1]小学生男子入力シート!$BA$8:$BA$21,0),29)</f>
        <v>#N/A</v>
      </c>
      <c r="P23" s="39">
        <v>16</v>
      </c>
      <c r="Q23" s="38" t="e">
        <f>INDEX([1]小学生男子入力シート!$D$8:$AZ$21,MATCH($P23,[1]小学生男子入力シート!$BA$8:$BA$21,0),33)</f>
        <v>#N/A</v>
      </c>
      <c r="R23" s="36" t="e">
        <f>INDEX([1]小学生男子入力シート!$D$8:$AZ$21,MATCH($P23,[1]小学生男子入力シート!$BA$8:$BA$21,0),35)</f>
        <v>#N/A</v>
      </c>
      <c r="S23" s="35" t="e">
        <f>INDEX([1]小学生男子入力シート!$D$8:$AZ$21,MATCH($P23,[1]小学生男子入力シート!$BA$8:$BA$21,0),39)</f>
        <v>#N/A</v>
      </c>
      <c r="T23" s="37" t="e">
        <f>INDEX([1]小学生男子入力シート!$D$8:$AZ$21,MATCH($P23,[1]小学生男子入力シート!$BA$8:$BA$21,0),41)</f>
        <v>#N/A</v>
      </c>
      <c r="U23" s="31" t="e">
        <f>INDEX([1]小学生男子入力シート!$D$8:$AZ$21,MATCH($P23,[1]小学生男子入力シート!$BA$8:$BA$21,0),42)</f>
        <v>#N/A</v>
      </c>
      <c r="V23" s="31" t="e">
        <f>INDEX([1]小学生男子入力シート!$D$8:$AZ$21,MATCH($P23,[1]小学生男子入力シート!$BA$8:$BA$21,0),43)</f>
        <v>#N/A</v>
      </c>
      <c r="W23" s="31" t="e">
        <f>INDEX([1]小学生男子入力シート!$D$8:$AZ$21,MATCH($P23,[1]小学生男子入力シート!$BA$8:$BA$21,0),46)</f>
        <v>#N/A</v>
      </c>
      <c r="X23" s="40" t="e">
        <f>INDEX([1]小学生男子入力シート!$D$8:$AZ$21,MATCH($P23,[1]小学生男子入力シート!$BA$8:$BA$21,0),49)</f>
        <v>#N/A</v>
      </c>
      <c r="Y23" s="27" t="e">
        <f>INDEX([1]小学生男子入力シート!$A$8:$A$21,MATCH(P23,[1]小学生男子入力シート!$BA$8:$BA$21,0),1)</f>
        <v>#N/A</v>
      </c>
      <c r="Z23" s="28"/>
    </row>
    <row r="24" spans="1:26" ht="15" customHeight="1" x14ac:dyDescent="0.25">
      <c r="A24" s="14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27"/>
      <c r="V24" s="28"/>
    </row>
    <row r="25" spans="1:26" ht="15" customHeight="1" x14ac:dyDescent="0.4">
      <c r="A25" s="14"/>
      <c r="U25" s="27"/>
      <c r="V25" s="28"/>
    </row>
    <row r="26" spans="1:26" ht="15" customHeight="1" x14ac:dyDescent="0.4">
      <c r="A26" s="14"/>
      <c r="U26" s="27"/>
      <c r="V26" s="28"/>
    </row>
    <row r="27" spans="1:26" ht="15" customHeight="1" x14ac:dyDescent="0.4">
      <c r="A27" s="14"/>
      <c r="U27" s="27"/>
      <c r="V27" s="28"/>
    </row>
    <row r="28" spans="1:26" ht="15" customHeight="1" x14ac:dyDescent="0.4">
      <c r="A28" s="14"/>
      <c r="U28" s="27"/>
      <c r="V28" s="28"/>
    </row>
    <row r="29" spans="1:26" ht="15" customHeight="1" x14ac:dyDescent="0.4">
      <c r="A29" s="14"/>
      <c r="U29" s="27"/>
      <c r="V29" s="28"/>
    </row>
    <row r="30" spans="1:26" ht="15" customHeight="1" x14ac:dyDescent="0.4">
      <c r="A30" s="14"/>
      <c r="U30" s="27"/>
      <c r="V30" s="28"/>
    </row>
    <row r="31" spans="1:26" ht="15" customHeight="1" x14ac:dyDescent="0.4">
      <c r="A31" s="14"/>
      <c r="U31" s="27"/>
      <c r="V31" s="28"/>
    </row>
    <row r="32" spans="1:26" ht="15" customHeight="1" x14ac:dyDescent="0.4">
      <c r="A32" s="14"/>
      <c r="U32" s="27"/>
      <c r="V32" s="28"/>
    </row>
    <row r="33" spans="1:22" ht="15" customHeight="1" x14ac:dyDescent="0.4">
      <c r="A33" s="14"/>
      <c r="U33" s="27"/>
      <c r="V33" s="28"/>
    </row>
    <row r="34" spans="1:22" ht="15" customHeight="1" x14ac:dyDescent="0.4">
      <c r="A34" s="14"/>
      <c r="U34" s="27"/>
      <c r="V34" s="28"/>
    </row>
    <row r="35" spans="1:22" ht="15" customHeight="1" x14ac:dyDescent="0.4">
      <c r="A35" s="14"/>
      <c r="U35" s="27"/>
      <c r="V35" s="28"/>
    </row>
    <row r="36" spans="1:22" ht="15" customHeight="1" x14ac:dyDescent="0.4">
      <c r="A36" s="14"/>
      <c r="U36" s="27"/>
      <c r="V36" s="28"/>
    </row>
    <row r="37" spans="1:22" ht="15" customHeight="1" x14ac:dyDescent="0.4">
      <c r="A37" s="14"/>
      <c r="U37" s="27"/>
      <c r="V37" s="28"/>
    </row>
    <row r="38" spans="1:22" ht="15" customHeight="1" x14ac:dyDescent="0.4">
      <c r="A38" s="14"/>
      <c r="U38" s="27"/>
      <c r="V38" s="28"/>
    </row>
    <row r="39" spans="1:22" ht="15" customHeight="1" x14ac:dyDescent="0.4">
      <c r="A39" s="14"/>
      <c r="U39" s="27"/>
      <c r="V39" s="28"/>
    </row>
    <row r="40" spans="1:22" ht="15" customHeight="1" x14ac:dyDescent="0.4">
      <c r="A40" s="14"/>
      <c r="U40" s="27"/>
      <c r="V40" s="28"/>
    </row>
    <row r="41" spans="1:22" ht="15" customHeight="1" x14ac:dyDescent="0.4">
      <c r="A41" s="14"/>
      <c r="U41" s="27"/>
      <c r="V41" s="28"/>
    </row>
    <row r="42" spans="1:22" ht="15" customHeight="1" x14ac:dyDescent="0.4">
      <c r="A42" s="14"/>
      <c r="U42" s="27"/>
      <c r="V42" s="28"/>
    </row>
    <row r="43" spans="1:22" ht="15" customHeight="1" x14ac:dyDescent="0.4">
      <c r="A43" s="14"/>
      <c r="U43" s="27"/>
      <c r="V43" s="28"/>
    </row>
    <row r="44" spans="1:22" ht="15" customHeight="1" x14ac:dyDescent="0.4">
      <c r="U44" s="42"/>
    </row>
    <row r="45" spans="1:22" ht="15" customHeight="1" x14ac:dyDescent="0.4">
      <c r="U45" s="42"/>
    </row>
    <row r="46" spans="1:22" ht="15" customHeight="1" x14ac:dyDescent="0.4">
      <c r="U46" s="42"/>
    </row>
    <row r="47" spans="1:22" ht="15" customHeight="1" x14ac:dyDescent="0.4">
      <c r="U47" s="42"/>
    </row>
    <row r="48" spans="1:22" ht="15" customHeight="1" x14ac:dyDescent="0.4">
      <c r="U48" s="42"/>
    </row>
    <row r="49" spans="21:21" ht="15" customHeight="1" x14ac:dyDescent="0.4">
      <c r="U49" s="42"/>
    </row>
    <row r="50" spans="21:21" ht="15" customHeight="1" x14ac:dyDescent="0.4">
      <c r="U50" s="42"/>
    </row>
    <row r="51" spans="21:21" ht="15" customHeight="1" x14ac:dyDescent="0.4">
      <c r="U51" s="42"/>
    </row>
    <row r="52" spans="21:21" ht="15" customHeight="1" x14ac:dyDescent="0.4">
      <c r="U52" s="42"/>
    </row>
    <row r="53" spans="21:21" ht="15" customHeight="1" x14ac:dyDescent="0.4">
      <c r="U53" s="42"/>
    </row>
    <row r="54" spans="21:21" ht="15" customHeight="1" x14ac:dyDescent="0.4">
      <c r="U54" s="42"/>
    </row>
    <row r="55" spans="21:21" ht="15" customHeight="1" x14ac:dyDescent="0.4">
      <c r="U55" s="42"/>
    </row>
    <row r="56" spans="21:21" ht="15" customHeight="1" x14ac:dyDescent="0.4">
      <c r="U56" s="42"/>
    </row>
    <row r="57" spans="21:21" ht="15" customHeight="1" x14ac:dyDescent="0.4">
      <c r="U57" s="42"/>
    </row>
    <row r="58" spans="21:21" ht="15" customHeight="1" x14ac:dyDescent="0.4">
      <c r="U58" s="42"/>
    </row>
    <row r="59" spans="21:21" ht="15" customHeight="1" x14ac:dyDescent="0.4">
      <c r="U59" s="42"/>
    </row>
    <row r="60" spans="21:21" ht="15" customHeight="1" x14ac:dyDescent="0.4">
      <c r="U60" s="42"/>
    </row>
    <row r="61" spans="21:21" ht="15" customHeight="1" x14ac:dyDescent="0.4">
      <c r="U61" s="42"/>
    </row>
    <row r="62" spans="21:21" ht="15" customHeight="1" x14ac:dyDescent="0.4">
      <c r="U62" s="42"/>
    </row>
    <row r="63" spans="21:21" ht="15" customHeight="1" x14ac:dyDescent="0.4">
      <c r="U63" s="42"/>
    </row>
    <row r="64" spans="21:21" ht="15" customHeight="1" x14ac:dyDescent="0.4">
      <c r="U64" s="42"/>
    </row>
    <row r="65" spans="21:21" ht="15" customHeight="1" x14ac:dyDescent="0.4">
      <c r="U65" s="42"/>
    </row>
    <row r="66" spans="21:21" ht="15" customHeight="1" x14ac:dyDescent="0.4">
      <c r="U66" s="42"/>
    </row>
    <row r="67" spans="21:21" ht="15" customHeight="1" x14ac:dyDescent="0.4">
      <c r="U67" s="42"/>
    </row>
    <row r="68" spans="21:21" ht="15" customHeight="1" x14ac:dyDescent="0.4">
      <c r="U68" s="42"/>
    </row>
    <row r="69" spans="21:21" ht="15" customHeight="1" x14ac:dyDescent="0.4">
      <c r="U69" s="42"/>
    </row>
    <row r="70" spans="21:21" ht="15" customHeight="1" x14ac:dyDescent="0.4">
      <c r="U70" s="42"/>
    </row>
    <row r="71" spans="21:21" ht="15" customHeight="1" x14ac:dyDescent="0.4">
      <c r="U71" s="42"/>
    </row>
    <row r="72" spans="21:21" ht="15" customHeight="1" x14ac:dyDescent="0.4">
      <c r="U72" s="42"/>
    </row>
    <row r="73" spans="21:21" ht="15" customHeight="1" x14ac:dyDescent="0.4">
      <c r="U73" s="42"/>
    </row>
    <row r="74" spans="21:21" ht="15" customHeight="1" x14ac:dyDescent="0.4">
      <c r="U74" s="42"/>
    </row>
    <row r="75" spans="21:21" ht="15" customHeight="1" x14ac:dyDescent="0.4">
      <c r="U75" s="42"/>
    </row>
    <row r="76" spans="21:21" ht="15" customHeight="1" x14ac:dyDescent="0.4">
      <c r="U76" s="42"/>
    </row>
    <row r="77" spans="21:21" ht="15" customHeight="1" x14ac:dyDescent="0.4">
      <c r="U77" s="42"/>
    </row>
    <row r="78" spans="21:21" ht="15" customHeight="1" x14ac:dyDescent="0.4">
      <c r="U78" s="42"/>
    </row>
    <row r="79" spans="21:21" ht="15" customHeight="1" x14ac:dyDescent="0.4">
      <c r="U79" s="42"/>
    </row>
    <row r="80" spans="21:21" ht="80.099999999999994" customHeight="1" x14ac:dyDescent="0.4"/>
  </sheetData>
  <mergeCells count="13">
    <mergeCell ref="G6:G7"/>
    <mergeCell ref="B6:B7"/>
    <mergeCell ref="C6:C7"/>
    <mergeCell ref="D6:D7"/>
    <mergeCell ref="E6:E7"/>
    <mergeCell ref="F6:F7"/>
    <mergeCell ref="U6:X6"/>
    <mergeCell ref="H6:I6"/>
    <mergeCell ref="J6:K6"/>
    <mergeCell ref="L6:M6"/>
    <mergeCell ref="N6:O6"/>
    <mergeCell ref="Q6:R6"/>
    <mergeCell ref="S6:T6"/>
  </mergeCells>
  <phoneticPr fontId="2"/>
  <conditionalFormatting sqref="B24:U43 B8:P23 U8:Y23">
    <cfRule type="containsErrors" dxfId="2" priority="2">
      <formula>ISERROR(B8)</formula>
    </cfRule>
  </conditionalFormatting>
  <conditionalFormatting sqref="Q8:T23">
    <cfRule type="containsErrors" dxfId="1" priority="1">
      <formula>ISERROR(Q8)</formula>
    </cfRule>
  </conditionalFormatting>
  <printOptions horizontalCentered="1"/>
  <pageMargins left="0.19685039370078741" right="0.19685039370078741" top="0.19685039370078741" bottom="0.19685039370078741" header="0" footer="0"/>
  <pageSetup paperSize="9" scale="9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CE6A9-D107-4DBE-B288-9CD5D6018E93}">
  <sheetPr>
    <pageSetUpPr fitToPage="1"/>
  </sheetPr>
  <dimension ref="A2:AO80"/>
  <sheetViews>
    <sheetView showGridLines="0" zoomScale="80" zoomScaleNormal="80" workbookViewId="0">
      <selection activeCell="B2" sqref="B2"/>
    </sheetView>
  </sheetViews>
  <sheetFormatPr defaultColWidth="9" defaultRowHeight="13.5" x14ac:dyDescent="0.4"/>
  <cols>
    <col min="1" max="1" width="9" style="1"/>
    <col min="2" max="3" width="4.625" style="1" customWidth="1"/>
    <col min="4" max="5" width="12.375" style="1" customWidth="1"/>
    <col min="6" max="6" width="4.625" style="1" customWidth="1"/>
    <col min="7" max="7" width="4.625" style="1" hidden="1" customWidth="1"/>
    <col min="8" max="8" width="6.875" style="1" customWidth="1"/>
    <col min="9" max="9" width="4.625" style="1" customWidth="1"/>
    <col min="10" max="10" width="6.875" style="1" customWidth="1"/>
    <col min="11" max="11" width="4.625" style="1" customWidth="1"/>
    <col min="12" max="12" width="6.875" style="1" customWidth="1"/>
    <col min="13" max="13" width="4.625" style="1" customWidth="1"/>
    <col min="14" max="14" width="6.875" style="1" customWidth="1"/>
    <col min="15" max="15" width="4.625" style="1" customWidth="1"/>
    <col min="16" max="16" width="6.875" style="1" hidden="1" customWidth="1"/>
    <col min="17" max="19" width="6.875" style="1" customWidth="1"/>
    <col min="20" max="20" width="4.625" style="1" customWidth="1"/>
    <col min="21" max="21" width="19.5" style="1" bestFit="1" customWidth="1"/>
    <col min="22" max="22" width="6.875" style="1" customWidth="1"/>
    <col min="23" max="23" width="4.625" style="1" customWidth="1"/>
    <col min="24" max="24" width="6.875" style="1" customWidth="1"/>
    <col min="25" max="25" width="20.625" style="1" customWidth="1"/>
    <col min="26" max="26" width="4.625" style="1" customWidth="1"/>
    <col min="27" max="27" width="12.375" style="1" customWidth="1"/>
    <col min="28" max="28" width="4.625" style="1" customWidth="1"/>
    <col min="29" max="29" width="6.875" style="1" customWidth="1"/>
    <col min="30" max="30" width="4.625" style="1" customWidth="1"/>
    <col min="31" max="31" width="6.875" style="1" customWidth="1"/>
    <col min="32" max="32" width="4.625" style="1" customWidth="1"/>
    <col min="33" max="33" width="6.875" style="1" customWidth="1"/>
    <col min="34" max="34" width="4.625" style="1" customWidth="1"/>
    <col min="35" max="35" width="6.875" style="1" customWidth="1"/>
    <col min="36" max="36" width="4.625" style="1" customWidth="1"/>
    <col min="37" max="37" width="6.875" style="1" hidden="1" customWidth="1"/>
    <col min="38" max="40" width="6.875" style="1" customWidth="1"/>
    <col min="41" max="42" width="4.625" style="1" customWidth="1"/>
    <col min="43" max="43" width="6.875" style="1" customWidth="1"/>
    <col min="44" max="45" width="4.625" style="1" customWidth="1"/>
    <col min="46" max="48" width="6.875" style="1" customWidth="1"/>
    <col min="49" max="49" width="4.625" style="1" customWidth="1"/>
    <col min="50" max="16384" width="9" style="1"/>
  </cols>
  <sheetData>
    <row r="2" spans="1:41" ht="21" customHeight="1" x14ac:dyDescent="0.4">
      <c r="B2" s="2" t="s">
        <v>21</v>
      </c>
      <c r="C2" s="59"/>
      <c r="D2" s="59"/>
      <c r="E2" s="59"/>
      <c r="F2" s="59"/>
      <c r="G2" s="59"/>
      <c r="H2" s="59"/>
      <c r="I2" s="59"/>
      <c r="J2" s="59"/>
      <c r="K2" s="59"/>
    </row>
    <row r="3" spans="1:41" ht="21" x14ac:dyDescent="0.4">
      <c r="B3" s="59"/>
      <c r="C3" s="59"/>
      <c r="D3" s="59"/>
      <c r="E3" s="59"/>
      <c r="F3" s="59"/>
      <c r="G3" s="59"/>
      <c r="H3" s="59"/>
      <c r="I3" s="59"/>
      <c r="J3" s="59"/>
      <c r="K3" s="59"/>
      <c r="T3" s="5"/>
      <c r="AO3" s="5"/>
    </row>
    <row r="5" spans="1:41" ht="14.25" thickBot="1" x14ac:dyDescent="0.45">
      <c r="B5" s="1" t="s">
        <v>18</v>
      </c>
    </row>
    <row r="6" spans="1:41" ht="24" customHeight="1" x14ac:dyDescent="0.4">
      <c r="B6" s="50" t="s">
        <v>1</v>
      </c>
      <c r="C6" s="52" t="s">
        <v>2</v>
      </c>
      <c r="D6" s="54" t="s">
        <v>3</v>
      </c>
      <c r="E6" s="52" t="s">
        <v>4</v>
      </c>
      <c r="F6" s="43" t="s">
        <v>5</v>
      </c>
      <c r="G6" s="57" t="s">
        <v>6</v>
      </c>
      <c r="H6" s="46" t="s">
        <v>10</v>
      </c>
      <c r="I6" s="43"/>
      <c r="J6" s="47" t="s">
        <v>19</v>
      </c>
      <c r="K6" s="48"/>
      <c r="L6" s="49" t="s">
        <v>20</v>
      </c>
      <c r="M6" s="43"/>
      <c r="N6" s="46" t="s">
        <v>7</v>
      </c>
      <c r="O6" s="48"/>
      <c r="P6" s="6"/>
      <c r="Q6" s="43" t="s">
        <v>13</v>
      </c>
      <c r="R6" s="44"/>
      <c r="S6" s="44"/>
      <c r="T6" s="45"/>
    </row>
    <row r="7" spans="1:41" ht="24" customHeight="1" x14ac:dyDescent="0.4">
      <c r="B7" s="51"/>
      <c r="C7" s="53"/>
      <c r="D7" s="55"/>
      <c r="E7" s="53"/>
      <c r="F7" s="56"/>
      <c r="G7" s="58"/>
      <c r="H7" s="8" t="s">
        <v>14</v>
      </c>
      <c r="I7" s="9" t="s">
        <v>15</v>
      </c>
      <c r="J7" s="8" t="s">
        <v>14</v>
      </c>
      <c r="K7" s="10" t="s">
        <v>15</v>
      </c>
      <c r="L7" s="11" t="s">
        <v>14</v>
      </c>
      <c r="M7" s="9" t="s">
        <v>15</v>
      </c>
      <c r="N7" s="8" t="s">
        <v>14</v>
      </c>
      <c r="O7" s="10" t="s">
        <v>15</v>
      </c>
      <c r="P7" s="11"/>
      <c r="Q7" s="12" t="s">
        <v>16</v>
      </c>
      <c r="R7" s="12" t="s">
        <v>17</v>
      </c>
      <c r="S7" s="12" t="s">
        <v>14</v>
      </c>
      <c r="T7" s="13" t="s">
        <v>15</v>
      </c>
    </row>
    <row r="8" spans="1:41" ht="35.1" customHeight="1" x14ac:dyDescent="0.4">
      <c r="A8" s="14"/>
      <c r="B8" s="60">
        <v>1</v>
      </c>
      <c r="C8" s="61">
        <f>INDEX([2]小学生女子入力シート!$D$8:$AN$21,MATCH($P8,[2]小学生女子入力シート!$AO$8:$AO$21,0),1)</f>
        <v>5</v>
      </c>
      <c r="D8" s="62" t="str">
        <f>INDEX([2]小学生女子入力シート!$D$8:$AN$21,MATCH($P8,[2]小学生女子入力シート!$AO$8:$AO$21,0),2)</f>
        <v>崎田 梨花</v>
      </c>
      <c r="E8" s="63" t="str">
        <f>INDEX([2]小学生女子入力シート!$D$8:$AN$21,MATCH($P8,[2]小学生女子入力シート!$AO$8:$AO$21,0),3)</f>
        <v>酒井体操クラブ</v>
      </c>
      <c r="F8" s="64">
        <f>INDEX([2]小学生女子入力シート!$D$8:$AN$21,MATCH($P8,[2]小学生女子入力シート!$AO$8:$AO$21,0),4)</f>
        <v>6</v>
      </c>
      <c r="G8" s="65">
        <f>INDEX([2]小学生女子入力シート!$D$8:$AN$21,MATCH($P8,[2]小学生女子入力シート!$AO$8:$AO$21,0),5)</f>
        <v>0</v>
      </c>
      <c r="H8" s="66">
        <f>INDEX([2]小学生女子入力シート!$D$8:$AN$21,MATCH($P8,[2]小学生女子入力シート!$AO$8:$AO$21,0),9)</f>
        <v>9.85</v>
      </c>
      <c r="I8" s="67">
        <f>INDEX([2]小学生女子入力シート!$D$8:$AN$21,MATCH($P8,[2]小学生女子入力シート!$AO$8:$AO$21,0),11)</f>
        <v>3</v>
      </c>
      <c r="J8" s="66">
        <f>INDEX([2]小学生女子入力シート!$D$8:$AN$21,MATCH($P8,[2]小学生女子入力シート!$AO$8:$AO$21,0),15)</f>
        <v>8.15</v>
      </c>
      <c r="K8" s="68">
        <f>INDEX([2]小学生女子入力シート!$D$8:$AN$21,MATCH($P8,[2]小学生女子入力シート!$AO$8:$AO$21,0),17)</f>
        <v>1</v>
      </c>
      <c r="L8" s="69">
        <f>INDEX([2]小学生女子入力シート!$D$8:$AN$21,MATCH($P8,[2]小学生女子入力シート!$AO$8:$AO$21,0),21)</f>
        <v>10.5</v>
      </c>
      <c r="M8" s="67">
        <f>INDEX([2]小学生女子入力シート!$D$8:$AN$21,MATCH($P8,[2]小学生女子入力シート!$AO$8:$AO$21,0),23)</f>
        <v>1</v>
      </c>
      <c r="N8" s="66">
        <f>INDEX([2]小学生女子入力シート!$D$8:$AN$21,MATCH($P8,[2]小学生女子入力シート!$AO$8:$AO$21,0),27)</f>
        <v>10.9</v>
      </c>
      <c r="O8" s="68">
        <f>INDEX([2]小学生女子入力シート!$D$8:$AN$21,MATCH($P8,[2]小学生女子入力シート!$AO$8:$AO$21,0),29)</f>
        <v>1</v>
      </c>
      <c r="P8" s="70">
        <v>1</v>
      </c>
      <c r="Q8" s="62">
        <f>INDEX([2]小学生女子入力シート!$D$8:$AN$21,MATCH($P8,[2]小学生女子入力シート!$AO$8:$AO$21,0),30)</f>
        <v>11.5</v>
      </c>
      <c r="R8" s="62">
        <f>INDEX([2]小学生女子入力シート!$D$8:$AN$21,MATCH($P8,[2]小学生女子入力シート!$AO$8:$AO$21,0),31)</f>
        <v>27.900000000000002</v>
      </c>
      <c r="S8" s="62">
        <f>INDEX([2]小学生女子入力シート!$D$8:$AN$21,MATCH($P8,[2]小学生女子入力シート!$AO$8:$AO$21,0),34)</f>
        <v>39.4</v>
      </c>
      <c r="T8" s="71">
        <f>INDEX([2]小学生女子入力シート!$D$8:$AN$21,MATCH($P8,[2]小学生女子入力シート!$AO$8:$AO$21,0),37)</f>
        <v>1</v>
      </c>
      <c r="U8" s="72" t="str">
        <f>INDEX([2]小学生女子入力シート!$A$8:$A$21,MATCH(P8,[2]小学生女子入力シート!$AO$8:$AO$21,0),1)</f>
        <v>サキタ　リンカ</v>
      </c>
      <c r="V8" s="28"/>
    </row>
    <row r="9" spans="1:41" ht="35.1" customHeight="1" x14ac:dyDescent="0.4">
      <c r="A9" s="14"/>
      <c r="B9" s="60">
        <v>2</v>
      </c>
      <c r="C9" s="61">
        <f>INDEX([2]小学生女子入力シート!$D$8:$AN$21,MATCH($P9,[2]小学生女子入力シート!$AO$8:$AO$21,0),1)</f>
        <v>2</v>
      </c>
      <c r="D9" s="62" t="str">
        <f>INDEX([2]小学生女子入力シート!$D$8:$AN$21,MATCH($P9,[2]小学生女子入力シート!$AO$8:$AO$21,0),2)</f>
        <v>内田 寧音</v>
      </c>
      <c r="E9" s="63" t="str">
        <f>INDEX([2]小学生女子入力シート!$D$8:$AN$21,MATCH($P9,[2]小学生女子入力シート!$AO$8:$AO$21,0),3)</f>
        <v>宮崎ｼﾞﾑﾅｽﾃｨｯｸｽｸﾗﾌﾞ</v>
      </c>
      <c r="F9" s="64">
        <f>INDEX([2]小学生女子入力シート!$D$8:$AN$21,MATCH($P9,[2]小学生女子入力シート!$AO$8:$AO$21,0),4)</f>
        <v>6</v>
      </c>
      <c r="G9" s="65">
        <f>INDEX([2]小学生女子入力シート!$D$8:$AN$21,MATCH($P9,[2]小学生女子入力シート!$AO$8:$AO$21,0),5)</f>
        <v>0</v>
      </c>
      <c r="H9" s="66">
        <f>INDEX([2]小学生女子入力シート!$D$8:$AN$21,MATCH($P9,[2]小学生女子入力シート!$AO$8:$AO$21,0),9)</f>
        <v>9.9499999999999993</v>
      </c>
      <c r="I9" s="67">
        <f>INDEX([2]小学生女子入力シート!$D$8:$AN$21,MATCH($P9,[2]小学生女子入力シート!$AO$8:$AO$21,0),11)</f>
        <v>2</v>
      </c>
      <c r="J9" s="66">
        <f>INDEX([2]小学生女子入力シート!$D$8:$AN$21,MATCH($P9,[2]小学生女子入力シート!$AO$8:$AO$21,0),15)</f>
        <v>7.6</v>
      </c>
      <c r="K9" s="68">
        <f>INDEX([2]小学生女子入力シート!$D$8:$AN$21,MATCH($P9,[2]小学生女子入力シート!$AO$8:$AO$21,0),17)</f>
        <v>4</v>
      </c>
      <c r="L9" s="69">
        <f>INDEX([2]小学生女子入力シート!$D$8:$AN$21,MATCH($P9,[2]小学生女子入力シート!$AO$8:$AO$21,0),21)</f>
        <v>9.8000000000000007</v>
      </c>
      <c r="M9" s="67">
        <f>INDEX([2]小学生女子入力シート!$D$8:$AN$21,MATCH($P9,[2]小学生女子入力シート!$AO$8:$AO$21,0),23)</f>
        <v>2</v>
      </c>
      <c r="N9" s="66">
        <f>INDEX([2]小学生女子入力シート!$D$8:$AN$21,MATCH($P9,[2]小学生女子入力シート!$AO$8:$AO$21,0),27)</f>
        <v>9.5</v>
      </c>
      <c r="O9" s="68">
        <f>INDEX([2]小学生女子入力シート!$D$8:$AN$21,MATCH($P9,[2]小学生女子入力シート!$AO$8:$AO$21,0),29)</f>
        <v>4</v>
      </c>
      <c r="P9" s="70">
        <v>2</v>
      </c>
      <c r="Q9" s="62">
        <f>INDEX([2]小学生女子入力シート!$D$8:$AN$21,MATCH($P9,[2]小学生女子入力シート!$AO$8:$AO$21,0),30)</f>
        <v>8.3000000000000007</v>
      </c>
      <c r="R9" s="62">
        <f>INDEX([2]小学生女子入力シート!$D$8:$AN$21,MATCH($P9,[2]小学生女子入力シート!$AO$8:$AO$21,0),31)</f>
        <v>28.55</v>
      </c>
      <c r="S9" s="62">
        <f>INDEX([2]小学生女子入力シート!$D$8:$AN$21,MATCH($P9,[2]小学生女子入力シート!$AO$8:$AO$21,0),34)</f>
        <v>36.85</v>
      </c>
      <c r="T9" s="71">
        <f>INDEX([2]小学生女子入力シート!$D$8:$AN$21,MATCH($P9,[2]小学生女子入力シート!$AO$8:$AO$21,0),37)</f>
        <v>2</v>
      </c>
      <c r="U9" s="72" t="str">
        <f>INDEX([2]小学生女子入力シート!$A$8:$A$21,MATCH(P9,[2]小学生女子入力シート!$AO$8:$AO$21,0),1)</f>
        <v>ウチダネネ</v>
      </c>
      <c r="V9" s="28"/>
    </row>
    <row r="10" spans="1:41" ht="35.1" customHeight="1" x14ac:dyDescent="0.4">
      <c r="A10" s="14"/>
      <c r="B10" s="60">
        <v>3</v>
      </c>
      <c r="C10" s="61">
        <f>INDEX([2]小学生女子入力シート!$D$8:$AN$21,MATCH($P10,[2]小学生女子入力シート!$AO$8:$AO$21,0),1)</f>
        <v>1</v>
      </c>
      <c r="D10" s="62" t="str">
        <f>INDEX([2]小学生女子入力シート!$D$8:$AN$21,MATCH($P10,[2]小学生女子入力シート!$AO$8:$AO$21,0),2)</f>
        <v>井上 夏音</v>
      </c>
      <c r="E10" s="63" t="str">
        <f>INDEX([2]小学生女子入力シート!$D$8:$AN$21,MATCH($P10,[2]小学生女子入力シート!$AO$8:$AO$21,0),3)</f>
        <v>宮崎ｼﾞﾑﾅｽﾃｨｯｸｽｸﾗﾌﾞ</v>
      </c>
      <c r="F10" s="64">
        <f>INDEX([2]小学生女子入力シート!$D$8:$AN$21,MATCH($P10,[2]小学生女子入力シート!$AO$8:$AO$21,0),4)</f>
        <v>6</v>
      </c>
      <c r="G10" s="65">
        <f>INDEX([2]小学生女子入力シート!$D$8:$AN$21,MATCH($P10,[2]小学生女子入力シート!$AO$8:$AO$21,0),5)</f>
        <v>0</v>
      </c>
      <c r="H10" s="66">
        <f>INDEX([2]小学生女子入力シート!$D$8:$AN$21,MATCH($P10,[2]小学生女子入力シート!$AO$8:$AO$21,0),9)</f>
        <v>10.1</v>
      </c>
      <c r="I10" s="67">
        <f>INDEX([2]小学生女子入力シート!$D$8:$AN$21,MATCH($P10,[2]小学生女子入力シート!$AO$8:$AO$21,0),11)</f>
        <v>1</v>
      </c>
      <c r="J10" s="66">
        <f>INDEX([2]小学生女子入力シート!$D$8:$AN$21,MATCH($P10,[2]小学生女子入力シート!$AO$8:$AO$21,0),15)</f>
        <v>7.65</v>
      </c>
      <c r="K10" s="68">
        <f>INDEX([2]小学生女子入力シート!$D$8:$AN$21,MATCH($P10,[2]小学生女子入力シート!$AO$8:$AO$21,0),17)</f>
        <v>3</v>
      </c>
      <c r="L10" s="69">
        <f>INDEX([2]小学生女子入力シート!$D$8:$AN$21,MATCH($P10,[2]小学生女子入力シート!$AO$8:$AO$21,0),21)</f>
        <v>7.95</v>
      </c>
      <c r="M10" s="67">
        <f>INDEX([2]小学生女子入力シート!$D$8:$AN$21,MATCH($P10,[2]小学生女子入力シート!$AO$8:$AO$21,0),23)</f>
        <v>5</v>
      </c>
      <c r="N10" s="66">
        <f>INDEX([2]小学生女子入力シート!$D$8:$AN$21,MATCH($P10,[2]小学生女子入力シート!$AO$8:$AO$21,0),27)</f>
        <v>9.8000000000000007</v>
      </c>
      <c r="O10" s="68">
        <f>INDEX([2]小学生女子入力シート!$D$8:$AN$21,MATCH($P10,[2]小学生女子入力シート!$AO$8:$AO$21,0),29)</f>
        <v>3</v>
      </c>
      <c r="P10" s="70">
        <v>3</v>
      </c>
      <c r="Q10" s="62">
        <f>INDEX([2]小学生女子入力シート!$D$8:$AN$21,MATCH($P10,[2]小学生女子入力シート!$AO$8:$AO$21,0),30)</f>
        <v>7.3</v>
      </c>
      <c r="R10" s="62">
        <f>INDEX([2]小学生女子入力シート!$D$8:$AN$21,MATCH($P10,[2]小学生女子入力シート!$AO$8:$AO$21,0),31)</f>
        <v>28.200000000000003</v>
      </c>
      <c r="S10" s="62">
        <f>INDEX([2]小学生女子入力シート!$D$8:$AN$21,MATCH($P10,[2]小学生女子入力シート!$AO$8:$AO$21,0),34)</f>
        <v>35.5</v>
      </c>
      <c r="T10" s="71">
        <f>INDEX([2]小学生女子入力シート!$D$8:$AN$21,MATCH($P10,[2]小学生女子入力シート!$AO$8:$AO$21,0),37)</f>
        <v>3</v>
      </c>
      <c r="U10" s="72" t="str">
        <f>INDEX([2]小学生女子入力シート!$A$8:$A$21,MATCH(P10,[2]小学生女子入力シート!$AO$8:$AO$21,0),1)</f>
        <v>イノウエカノン</v>
      </c>
      <c r="V10" s="28"/>
    </row>
    <row r="11" spans="1:41" ht="35.1" customHeight="1" x14ac:dyDescent="0.4">
      <c r="A11" s="14"/>
      <c r="B11" s="60">
        <v>4</v>
      </c>
      <c r="C11" s="61">
        <f>INDEX([2]小学生女子入力シート!$D$8:$AN$21,MATCH($P11,[2]小学生女子入力シート!$AO$8:$AO$21,0),1)</f>
        <v>4</v>
      </c>
      <c r="D11" s="62" t="str">
        <f>INDEX([2]小学生女子入力シート!$D$8:$AN$21,MATCH($P11,[2]小学生女子入力シート!$AO$8:$AO$21,0),2)</f>
        <v>持原 理緒菜</v>
      </c>
      <c r="E11" s="63" t="str">
        <f>INDEX([2]小学生女子入力シート!$D$8:$AN$21,MATCH($P11,[2]小学生女子入力シート!$AO$8:$AO$21,0),3)</f>
        <v>宮崎ｼﾞﾑﾅｽﾃｨｯｸｽｸﾗﾌﾞ</v>
      </c>
      <c r="F11" s="64">
        <f>INDEX([2]小学生女子入力シート!$D$8:$AN$21,MATCH($P11,[2]小学生女子入力シート!$AO$8:$AO$21,0),4)</f>
        <v>3</v>
      </c>
      <c r="G11" s="65">
        <f>INDEX([2]小学生女子入力シート!$D$8:$AN$21,MATCH($P11,[2]小学生女子入力シート!$AO$8:$AO$21,0),5)</f>
        <v>0</v>
      </c>
      <c r="H11" s="66">
        <f>INDEX([2]小学生女子入力シート!$D$8:$AN$21,MATCH($P11,[2]小学生女子入力シート!$AO$8:$AO$21,0),9)</f>
        <v>9.1</v>
      </c>
      <c r="I11" s="67">
        <f>INDEX([2]小学生女子入力シート!$D$8:$AN$21,MATCH($P11,[2]小学生女子入力シート!$AO$8:$AO$21,0),11)</f>
        <v>5</v>
      </c>
      <c r="J11" s="66">
        <f>INDEX([2]小学生女子入力シート!$D$8:$AN$21,MATCH($P11,[2]小学生女子入力シート!$AO$8:$AO$21,0),15)</f>
        <v>7.8</v>
      </c>
      <c r="K11" s="68">
        <f>INDEX([2]小学生女子入力シート!$D$8:$AN$21,MATCH($P11,[2]小学生女子入力シート!$AO$8:$AO$21,0),17)</f>
        <v>2</v>
      </c>
      <c r="L11" s="69">
        <f>INDEX([2]小学生女子入力シート!$D$8:$AN$21,MATCH($P11,[2]小学生女子入力シート!$AO$8:$AO$21,0),21)</f>
        <v>8.4</v>
      </c>
      <c r="M11" s="67">
        <f>INDEX([2]小学生女子入力シート!$D$8:$AN$21,MATCH($P11,[2]小学生女子入力シート!$AO$8:$AO$21,0),23)</f>
        <v>4</v>
      </c>
      <c r="N11" s="66">
        <f>INDEX([2]小学生女子入力シート!$D$8:$AN$21,MATCH($P11,[2]小学生女子入力シート!$AO$8:$AO$21,0),27)</f>
        <v>9.9</v>
      </c>
      <c r="O11" s="68">
        <f>INDEX([2]小学生女子入力シート!$D$8:$AN$21,MATCH($P11,[2]小学生女子入力シート!$AO$8:$AO$21,0),29)</f>
        <v>2</v>
      </c>
      <c r="P11" s="70">
        <v>4</v>
      </c>
      <c r="Q11" s="62">
        <f>INDEX([2]小学生女子入力シート!$D$8:$AN$21,MATCH($P11,[2]小学生女子入力シート!$AO$8:$AO$21,0),30)</f>
        <v>8.3000000000000007</v>
      </c>
      <c r="R11" s="62">
        <f>INDEX([2]小学生女子入力シート!$D$8:$AN$21,MATCH($P11,[2]小学生女子入力シート!$AO$8:$AO$21,0),31)</f>
        <v>26.900000000000002</v>
      </c>
      <c r="S11" s="62">
        <f>INDEX([2]小学生女子入力シート!$D$8:$AN$21,MATCH($P11,[2]小学生女子入力シート!$AO$8:$AO$21,0),34)</f>
        <v>35.200000000000003</v>
      </c>
      <c r="T11" s="71">
        <f>INDEX([2]小学生女子入力シート!$D$8:$AN$21,MATCH($P11,[2]小学生女子入力シート!$AO$8:$AO$21,0),37)</f>
        <v>4</v>
      </c>
      <c r="U11" s="72" t="str">
        <f>INDEX([2]小学生女子入力シート!$A$8:$A$21,MATCH(P11,[2]小学生女子入力シート!$AO$8:$AO$21,0),1)</f>
        <v>モチハラリオナ</v>
      </c>
      <c r="V11" s="28"/>
    </row>
    <row r="12" spans="1:41" ht="35.1" customHeight="1" x14ac:dyDescent="0.4">
      <c r="A12" s="14"/>
      <c r="B12" s="60">
        <v>5</v>
      </c>
      <c r="C12" s="61">
        <f>INDEX([2]小学生女子入力シート!$D$8:$AN$21,MATCH($P12,[2]小学生女子入力シート!$AO$8:$AO$21,0),1)</f>
        <v>3</v>
      </c>
      <c r="D12" s="62" t="str">
        <f>INDEX([2]小学生女子入力シート!$D$8:$AN$21,MATCH($P12,[2]小学生女子入力シート!$AO$8:$AO$21,0),2)</f>
        <v>横山 友紀野</v>
      </c>
      <c r="E12" s="63" t="str">
        <f>INDEX([2]小学生女子入力シート!$D$8:$AN$21,MATCH($P12,[2]小学生女子入力シート!$AO$8:$AO$21,0),3)</f>
        <v>宮崎ｼﾞﾑﾅｽﾃｨｯｸｽｸﾗﾌﾞ</v>
      </c>
      <c r="F12" s="64">
        <f>INDEX([2]小学生女子入力シート!$D$8:$AN$21,MATCH($P12,[2]小学生女子入力シート!$AO$8:$AO$21,0),4)</f>
        <v>5</v>
      </c>
      <c r="G12" s="65">
        <f>INDEX([2]小学生女子入力シート!$D$8:$AN$21,MATCH($P12,[2]小学生女子入力シート!$AO$8:$AO$21,0),5)</f>
        <v>0</v>
      </c>
      <c r="H12" s="66">
        <f>INDEX([2]小学生女子入力シート!$D$8:$AN$21,MATCH($P12,[2]小学生女子入力シート!$AO$8:$AO$21,0),9)</f>
        <v>9.35</v>
      </c>
      <c r="I12" s="67">
        <f>INDEX([2]小学生女子入力シート!$D$8:$AN$21,MATCH($P12,[2]小学生女子入力シート!$AO$8:$AO$21,0),11)</f>
        <v>4</v>
      </c>
      <c r="J12" s="66">
        <f>INDEX([2]小学生女子入力シート!$D$8:$AN$21,MATCH($P12,[2]小学生女子入力シート!$AO$8:$AO$21,0),15)</f>
        <v>7.5</v>
      </c>
      <c r="K12" s="68">
        <f>INDEX([2]小学生女子入力シート!$D$8:$AN$21,MATCH($P12,[2]小学生女子入力シート!$AO$8:$AO$21,0),17)</f>
        <v>5</v>
      </c>
      <c r="L12" s="69">
        <f>INDEX([2]小学生女子入力シート!$D$8:$AN$21,MATCH($P12,[2]小学生女子入力シート!$AO$8:$AO$21,0),21)</f>
        <v>9.6</v>
      </c>
      <c r="M12" s="67">
        <f>INDEX([2]小学生女子入力シート!$D$8:$AN$21,MATCH($P12,[2]小学生女子入力シート!$AO$8:$AO$21,0),23)</f>
        <v>3</v>
      </c>
      <c r="N12" s="66">
        <f>INDEX([2]小学生女子入力シート!$D$8:$AN$21,MATCH($P12,[2]小学生女子入力シート!$AO$8:$AO$21,0),27)</f>
        <v>7.35</v>
      </c>
      <c r="O12" s="68">
        <f>INDEX([2]小学生女子入力シート!$D$8:$AN$21,MATCH($P12,[2]小学生女子入力シート!$AO$8:$AO$21,0),29)</f>
        <v>5</v>
      </c>
      <c r="P12" s="70">
        <v>5</v>
      </c>
      <c r="Q12" s="62">
        <f>INDEX([2]小学生女子入力シート!$D$8:$AN$21,MATCH($P12,[2]小学生女子入力シート!$AO$8:$AO$21,0),30)</f>
        <v>7.3999999999999995</v>
      </c>
      <c r="R12" s="62">
        <f>INDEX([2]小学生女子入力シート!$D$8:$AN$21,MATCH($P12,[2]小学生女子入力シート!$AO$8:$AO$21,0),31)</f>
        <v>26.900000000000002</v>
      </c>
      <c r="S12" s="62">
        <f>INDEX([2]小学生女子入力シート!$D$8:$AN$21,MATCH($P12,[2]小学生女子入力シート!$AO$8:$AO$21,0),34)</f>
        <v>33.799999999999997</v>
      </c>
      <c r="T12" s="71">
        <f>INDEX([2]小学生女子入力シート!$D$8:$AN$21,MATCH($P12,[2]小学生女子入力シート!$AO$8:$AO$21,0),37)</f>
        <v>5</v>
      </c>
      <c r="U12" s="72" t="str">
        <f>INDEX([2]小学生女子入力シート!$A$8:$A$21,MATCH(P12,[2]小学生女子入力シート!$AO$8:$AO$21,0),1)</f>
        <v>ヨコヤマユキノ</v>
      </c>
      <c r="V12" s="28"/>
    </row>
    <row r="13" spans="1:41" ht="35.1" customHeight="1" x14ac:dyDescent="0.4">
      <c r="A13" s="14"/>
      <c r="B13" s="60">
        <v>6</v>
      </c>
      <c r="C13" s="61">
        <f>INDEX([2]小学生女子入力シート!$D$8:$AN$21,MATCH($P13,[2]小学生女子入力シート!$AO$8:$AO$21,0),1)</f>
        <v>6</v>
      </c>
      <c r="D13" s="62" t="str">
        <f>INDEX([2]小学生女子入力シート!$D$8:$AN$21,MATCH($P13,[2]小学生女子入力シート!$AO$8:$AO$21,0),2)</f>
        <v>今井 葉月</v>
      </c>
      <c r="E13" s="63" t="str">
        <f>INDEX([2]小学生女子入力シート!$D$8:$AN$21,MATCH($P13,[2]小学生女子入力シート!$AO$8:$AO$21,0),3)</f>
        <v>酒井体操クラブ</v>
      </c>
      <c r="F13" s="64">
        <f>INDEX([2]小学生女子入力シート!$D$8:$AN$21,MATCH($P13,[2]小学生女子入力シート!$AO$8:$AO$21,0),4)</f>
        <v>3</v>
      </c>
      <c r="G13" s="65">
        <f>INDEX([2]小学生女子入力シート!$D$8:$AN$21,MATCH($P13,[2]小学生女子入力シート!$AO$8:$AO$21,0),5)</f>
        <v>0</v>
      </c>
      <c r="H13" s="66">
        <f>INDEX([2]小学生女子入力シート!$D$8:$AN$21,MATCH($P13,[2]小学生女子入力シート!$AO$8:$AO$21,0),9)</f>
        <v>1.45</v>
      </c>
      <c r="I13" s="67">
        <f>INDEX([2]小学生女子入力シート!$D$8:$AN$21,MATCH($P13,[2]小学生女子入力シート!$AO$8:$AO$21,0),11)</f>
        <v>6</v>
      </c>
      <c r="J13" s="66">
        <f>INDEX([2]小学生女子入力シート!$D$8:$AN$21,MATCH($P13,[2]小学生女子入力シート!$AO$8:$AO$21,0),15)</f>
        <v>0.6</v>
      </c>
      <c r="K13" s="68">
        <f>INDEX([2]小学生女子入力シート!$D$8:$AN$21,MATCH($P13,[2]小学生女子入力シート!$AO$8:$AO$21,0),17)</f>
        <v>6</v>
      </c>
      <c r="L13" s="69">
        <f>INDEX([2]小学生女子入力シート!$D$8:$AN$21,MATCH($P13,[2]小学生女子入力シート!$AO$8:$AO$21,0),21)</f>
        <v>2.75</v>
      </c>
      <c r="M13" s="67">
        <f>INDEX([2]小学生女子入力シート!$D$8:$AN$21,MATCH($P13,[2]小学生女子入力シート!$AO$8:$AO$21,0),23)</f>
        <v>6</v>
      </c>
      <c r="N13" s="66">
        <f>INDEX([2]小学生女子入力シート!$D$8:$AN$21,MATCH($P13,[2]小学生女子入力シート!$AO$8:$AO$21,0),27)</f>
        <v>4</v>
      </c>
      <c r="O13" s="68">
        <f>INDEX([2]小学生女子入力シート!$D$8:$AN$21,MATCH($P13,[2]小学生女子入力シート!$AO$8:$AO$21,0),29)</f>
        <v>6</v>
      </c>
      <c r="P13" s="70">
        <v>6</v>
      </c>
      <c r="Q13" s="62">
        <f>INDEX([2]小学生女子入力シート!$D$8:$AN$21,MATCH($P13,[2]小学生女子入力シート!$AO$8:$AO$21,0),30)</f>
        <v>2.5</v>
      </c>
      <c r="R13" s="62">
        <f>INDEX([2]小学生女子入力シート!$D$8:$AN$21,MATCH($P13,[2]小学生女子入力シート!$AO$8:$AO$21,0),31)</f>
        <v>7.8</v>
      </c>
      <c r="S13" s="62">
        <f>INDEX([2]小学生女子入力シート!$D$8:$AN$21,MATCH($P13,[2]小学生女子入力シート!$AO$8:$AO$21,0),34)</f>
        <v>8.8000000000000007</v>
      </c>
      <c r="T13" s="71">
        <f>INDEX([2]小学生女子入力シート!$D$8:$AN$21,MATCH($P13,[2]小学生女子入力シート!$AO$8:$AO$21,0),37)</f>
        <v>6</v>
      </c>
      <c r="U13" s="72" t="str">
        <f>INDEX([2]小学生女子入力シート!$A$8:$A$21,MATCH(P13,[2]小学生女子入力シート!$AO$8:$AO$21,0),1)</f>
        <v>イマイ　ハヅキ</v>
      </c>
      <c r="V13" s="28"/>
    </row>
    <row r="14" spans="1:41" ht="35.1" customHeight="1" x14ac:dyDescent="0.4">
      <c r="A14" s="14"/>
      <c r="B14" s="60"/>
      <c r="C14" s="61" t="e">
        <f>INDEX([2]小学生女子入力シート!$D$8:$AN$21,MATCH($P14,[2]小学生女子入力シート!$AO$8:$AO$21,0),1)</f>
        <v>#N/A</v>
      </c>
      <c r="D14" s="62" t="e">
        <f>INDEX([2]小学生女子入力シート!$D$8:$AN$21,MATCH($P14,[2]小学生女子入力シート!$AO$8:$AO$21,0),2)</f>
        <v>#N/A</v>
      </c>
      <c r="E14" s="63" t="e">
        <f>INDEX([2]小学生女子入力シート!$D$8:$AN$21,MATCH($P14,[2]小学生女子入力シート!$AO$8:$AO$21,0),3)</f>
        <v>#N/A</v>
      </c>
      <c r="F14" s="64" t="e">
        <f>INDEX([2]小学生女子入力シート!$D$8:$AN$21,MATCH($P14,[2]小学生女子入力シート!$AO$8:$AO$21,0),4)</f>
        <v>#N/A</v>
      </c>
      <c r="G14" s="65" t="e">
        <f>INDEX([2]小学生女子入力シート!$D$8:$AN$21,MATCH($P14,[2]小学生女子入力シート!$AO$8:$AO$21,0),5)</f>
        <v>#N/A</v>
      </c>
      <c r="H14" s="66" t="e">
        <f>INDEX([2]小学生女子入力シート!$D$8:$AN$21,MATCH($P14,[2]小学生女子入力シート!$AO$8:$AO$21,0),9)</f>
        <v>#N/A</v>
      </c>
      <c r="I14" s="67" t="e">
        <f>INDEX([2]小学生女子入力シート!$D$8:$AN$21,MATCH($P14,[2]小学生女子入力シート!$AO$8:$AO$21,0),11)</f>
        <v>#N/A</v>
      </c>
      <c r="J14" s="66" t="e">
        <f>INDEX([2]小学生女子入力シート!$D$8:$AN$21,MATCH($P14,[2]小学生女子入力シート!$AO$8:$AO$21,0),15)</f>
        <v>#N/A</v>
      </c>
      <c r="K14" s="68" t="e">
        <f>INDEX([2]小学生女子入力シート!$D$8:$AN$21,MATCH($P14,[2]小学生女子入力シート!$AO$8:$AO$21,0),17)</f>
        <v>#N/A</v>
      </c>
      <c r="L14" s="69" t="e">
        <f>INDEX([2]小学生女子入力シート!$D$8:$AN$21,MATCH($P14,[2]小学生女子入力シート!$AO$8:$AO$21,0),21)</f>
        <v>#N/A</v>
      </c>
      <c r="M14" s="67" t="e">
        <f>INDEX([2]小学生女子入力シート!$D$8:$AN$21,MATCH($P14,[2]小学生女子入力シート!$AO$8:$AO$21,0),23)</f>
        <v>#N/A</v>
      </c>
      <c r="N14" s="66" t="e">
        <f>INDEX([2]小学生女子入力シート!$D$8:$AN$21,MATCH($P14,[2]小学生女子入力シート!$AO$8:$AO$21,0),27)</f>
        <v>#N/A</v>
      </c>
      <c r="O14" s="68" t="e">
        <f>INDEX([2]小学生女子入力シート!$D$8:$AN$21,MATCH($P14,[2]小学生女子入力シート!$AO$8:$AO$21,0),29)</f>
        <v>#N/A</v>
      </c>
      <c r="P14" s="70">
        <v>7</v>
      </c>
      <c r="Q14" s="62" t="e">
        <f>INDEX([2]小学生女子入力シート!$D$8:$AN$21,MATCH($P14,[2]小学生女子入力シート!$AO$8:$AO$21,0),30)</f>
        <v>#N/A</v>
      </c>
      <c r="R14" s="62" t="e">
        <f>INDEX([2]小学生女子入力シート!$D$8:$AN$21,MATCH($P14,[2]小学生女子入力シート!$AO$8:$AO$21,0),31)</f>
        <v>#N/A</v>
      </c>
      <c r="S14" s="62" t="e">
        <f>INDEX([2]小学生女子入力シート!$D$8:$AN$21,MATCH($P14,[2]小学生女子入力シート!$AO$8:$AO$21,0),34)</f>
        <v>#N/A</v>
      </c>
      <c r="T14" s="71" t="e">
        <f>INDEX([2]小学生女子入力シート!$D$8:$AN$21,MATCH($P14,[2]小学生女子入力シート!$AO$8:$AO$21,0),37)</f>
        <v>#N/A</v>
      </c>
      <c r="U14" s="72" t="e">
        <f>INDEX([2]小学生女子入力シート!$A$8:$A$21,MATCH(P14,[2]小学生女子入力シート!$AO$8:$AO$21,0),1)</f>
        <v>#N/A</v>
      </c>
      <c r="V14" s="28"/>
    </row>
    <row r="15" spans="1:41" ht="35.1" customHeight="1" x14ac:dyDescent="0.4">
      <c r="A15" s="14"/>
      <c r="B15" s="60"/>
      <c r="C15" s="61" t="e">
        <f>INDEX([2]小学生女子入力シート!$D$8:$AN$21,MATCH($P15,[2]小学生女子入力シート!$AO$8:$AO$21,0),1)</f>
        <v>#N/A</v>
      </c>
      <c r="D15" s="62" t="e">
        <f>INDEX([2]小学生女子入力シート!$D$8:$AN$21,MATCH($P15,[2]小学生女子入力シート!$AO$8:$AO$21,0),2)</f>
        <v>#N/A</v>
      </c>
      <c r="E15" s="63" t="e">
        <f>INDEX([2]小学生女子入力シート!$D$8:$AN$21,MATCH($P15,[2]小学生女子入力シート!$AO$8:$AO$21,0),3)</f>
        <v>#N/A</v>
      </c>
      <c r="F15" s="64" t="e">
        <f>INDEX([2]小学生女子入力シート!$D$8:$AN$21,MATCH($P15,[2]小学生女子入力シート!$AO$8:$AO$21,0),4)</f>
        <v>#N/A</v>
      </c>
      <c r="G15" s="65" t="e">
        <f>INDEX([2]小学生女子入力シート!$D$8:$AN$21,MATCH($P15,[2]小学生女子入力シート!$AO$8:$AO$21,0),5)</f>
        <v>#N/A</v>
      </c>
      <c r="H15" s="66" t="e">
        <f>INDEX([2]小学生女子入力シート!$D$8:$AN$21,MATCH($P15,[2]小学生女子入力シート!$AO$8:$AO$21,0),9)</f>
        <v>#N/A</v>
      </c>
      <c r="I15" s="67" t="e">
        <f>INDEX([2]小学生女子入力シート!$D$8:$AN$21,MATCH($P15,[2]小学生女子入力シート!$AO$8:$AO$21,0),11)</f>
        <v>#N/A</v>
      </c>
      <c r="J15" s="66" t="e">
        <f>INDEX([2]小学生女子入力シート!$D$8:$AN$21,MATCH($P15,[2]小学生女子入力シート!$AO$8:$AO$21,0),15)</f>
        <v>#N/A</v>
      </c>
      <c r="K15" s="68" t="e">
        <f>INDEX([2]小学生女子入力シート!$D$8:$AN$21,MATCH($P15,[2]小学生女子入力シート!$AO$8:$AO$21,0),17)</f>
        <v>#N/A</v>
      </c>
      <c r="L15" s="69" t="e">
        <f>INDEX([2]小学生女子入力シート!$D$8:$AN$21,MATCH($P15,[2]小学生女子入力シート!$AO$8:$AO$21,0),21)</f>
        <v>#N/A</v>
      </c>
      <c r="M15" s="67" t="e">
        <f>INDEX([2]小学生女子入力シート!$D$8:$AN$21,MATCH($P15,[2]小学生女子入力シート!$AO$8:$AO$21,0),23)</f>
        <v>#N/A</v>
      </c>
      <c r="N15" s="66" t="e">
        <f>INDEX([2]小学生女子入力シート!$D$8:$AN$21,MATCH($P15,[2]小学生女子入力シート!$AO$8:$AO$21,0),27)</f>
        <v>#N/A</v>
      </c>
      <c r="O15" s="68" t="e">
        <f>INDEX([2]小学生女子入力シート!$D$8:$AN$21,MATCH($P15,[2]小学生女子入力シート!$AO$8:$AO$21,0),29)</f>
        <v>#N/A</v>
      </c>
      <c r="P15" s="70">
        <v>8</v>
      </c>
      <c r="Q15" s="62" t="e">
        <f>INDEX([2]小学生女子入力シート!$D$8:$AN$21,MATCH($P15,[2]小学生女子入力シート!$AO$8:$AO$21,0),30)</f>
        <v>#N/A</v>
      </c>
      <c r="R15" s="62" t="e">
        <f>INDEX([2]小学生女子入力シート!$D$8:$AN$21,MATCH($P15,[2]小学生女子入力シート!$AO$8:$AO$21,0),31)</f>
        <v>#N/A</v>
      </c>
      <c r="S15" s="62" t="e">
        <f>INDEX([2]小学生女子入力シート!$D$8:$AN$21,MATCH($P15,[2]小学生女子入力シート!$AO$8:$AO$21,0),34)</f>
        <v>#N/A</v>
      </c>
      <c r="T15" s="71" t="e">
        <f>INDEX([2]小学生女子入力シート!$D$8:$AN$21,MATCH($P15,[2]小学生女子入力シート!$AO$8:$AO$21,0),37)</f>
        <v>#N/A</v>
      </c>
      <c r="U15" s="72" t="e">
        <f>INDEX([2]小学生女子入力シート!$A$8:$A$21,MATCH(P15,[2]小学生女子入力シート!$AO$8:$AO$21,0),1)</f>
        <v>#N/A</v>
      </c>
      <c r="V15" s="28"/>
    </row>
    <row r="16" spans="1:41" ht="35.1" customHeight="1" x14ac:dyDescent="0.4">
      <c r="A16" s="14"/>
      <c r="B16" s="60"/>
      <c r="C16" s="61" t="e">
        <f>INDEX([2]小学生女子入力シート!$D$8:$AN$21,MATCH($P16,[2]小学生女子入力シート!$AO$8:$AO$21,0),1)</f>
        <v>#N/A</v>
      </c>
      <c r="D16" s="62" t="e">
        <f>INDEX([2]小学生女子入力シート!$D$8:$AN$21,MATCH($P16,[2]小学生女子入力シート!$AO$8:$AO$21,0),2)</f>
        <v>#N/A</v>
      </c>
      <c r="E16" s="63" t="e">
        <f>INDEX([2]小学生女子入力シート!$D$8:$AN$21,MATCH($P16,[2]小学生女子入力シート!$AO$8:$AO$21,0),3)</f>
        <v>#N/A</v>
      </c>
      <c r="F16" s="64" t="e">
        <f>INDEX([2]小学生女子入力シート!$D$8:$AN$21,MATCH($P16,[2]小学生女子入力シート!$AO$8:$AO$21,0),4)</f>
        <v>#N/A</v>
      </c>
      <c r="G16" s="65" t="e">
        <f>INDEX([2]小学生女子入力シート!$D$8:$AN$21,MATCH($P16,[2]小学生女子入力シート!$AO$8:$AO$21,0),5)</f>
        <v>#N/A</v>
      </c>
      <c r="H16" s="66" t="e">
        <f>INDEX([2]小学生女子入力シート!$D$8:$AN$21,MATCH($P16,[2]小学生女子入力シート!$AO$8:$AO$21,0),9)</f>
        <v>#N/A</v>
      </c>
      <c r="I16" s="67" t="e">
        <f>INDEX([2]小学生女子入力シート!$D$8:$AN$21,MATCH($P16,[2]小学生女子入力シート!$AO$8:$AO$21,0),11)</f>
        <v>#N/A</v>
      </c>
      <c r="J16" s="66" t="e">
        <f>INDEX([2]小学生女子入力シート!$D$8:$AN$21,MATCH($P16,[2]小学生女子入力シート!$AO$8:$AO$21,0),15)</f>
        <v>#N/A</v>
      </c>
      <c r="K16" s="68" t="e">
        <f>INDEX([2]小学生女子入力シート!$D$8:$AN$21,MATCH($P16,[2]小学生女子入力シート!$AO$8:$AO$21,0),17)</f>
        <v>#N/A</v>
      </c>
      <c r="L16" s="69" t="e">
        <f>INDEX([2]小学生女子入力シート!$D$8:$AN$21,MATCH($P16,[2]小学生女子入力シート!$AO$8:$AO$21,0),21)</f>
        <v>#N/A</v>
      </c>
      <c r="M16" s="67" t="e">
        <f>INDEX([2]小学生女子入力シート!$D$8:$AN$21,MATCH($P16,[2]小学生女子入力シート!$AO$8:$AO$21,0),23)</f>
        <v>#N/A</v>
      </c>
      <c r="N16" s="66" t="e">
        <f>INDEX([2]小学生女子入力シート!$D$8:$AN$21,MATCH($P16,[2]小学生女子入力シート!$AO$8:$AO$21,0),27)</f>
        <v>#N/A</v>
      </c>
      <c r="O16" s="68" t="e">
        <f>INDEX([2]小学生女子入力シート!$D$8:$AN$21,MATCH($P16,[2]小学生女子入力シート!$AO$8:$AO$21,0),29)</f>
        <v>#N/A</v>
      </c>
      <c r="P16" s="70">
        <v>9</v>
      </c>
      <c r="Q16" s="62" t="e">
        <f>INDEX([2]小学生女子入力シート!$D$8:$AN$21,MATCH($P16,[2]小学生女子入力シート!$AO$8:$AO$21,0),30)</f>
        <v>#N/A</v>
      </c>
      <c r="R16" s="62" t="e">
        <f>INDEX([2]小学生女子入力シート!$D$8:$AN$21,MATCH($P16,[2]小学生女子入力シート!$AO$8:$AO$21,0),31)</f>
        <v>#N/A</v>
      </c>
      <c r="S16" s="62" t="e">
        <f>INDEX([2]小学生女子入力シート!$D$8:$AN$21,MATCH($P16,[2]小学生女子入力シート!$AO$8:$AO$21,0),34)</f>
        <v>#N/A</v>
      </c>
      <c r="T16" s="71" t="e">
        <f>INDEX([2]小学生女子入力シート!$D$8:$AN$21,MATCH($P16,[2]小学生女子入力シート!$AO$8:$AO$21,0),37)</f>
        <v>#N/A</v>
      </c>
      <c r="U16" s="72" t="e">
        <f>INDEX([2]小学生女子入力シート!$A$8:$A$21,MATCH(P16,[2]小学生女子入力シート!$AO$8:$AO$21,0),1)</f>
        <v>#N/A</v>
      </c>
      <c r="V16" s="28"/>
    </row>
    <row r="17" spans="1:22" ht="35.1" customHeight="1" x14ac:dyDescent="0.4">
      <c r="A17" s="14"/>
      <c r="B17" s="60"/>
      <c r="C17" s="61" t="e">
        <f>INDEX([2]小学生女子入力シート!$D$8:$AN$21,MATCH($P17,[2]小学生女子入力シート!$AO$8:$AO$21,0),1)</f>
        <v>#N/A</v>
      </c>
      <c r="D17" s="62" t="e">
        <f>INDEX([2]小学生女子入力シート!$D$8:$AN$21,MATCH($P17,[2]小学生女子入力シート!$AO$8:$AO$21,0),2)</f>
        <v>#N/A</v>
      </c>
      <c r="E17" s="63" t="e">
        <f>INDEX([2]小学生女子入力シート!$D$8:$AN$21,MATCH($P17,[2]小学生女子入力シート!$AO$8:$AO$21,0),3)</f>
        <v>#N/A</v>
      </c>
      <c r="F17" s="64" t="e">
        <f>INDEX([2]小学生女子入力シート!$D$8:$AN$21,MATCH($P17,[2]小学生女子入力シート!$AO$8:$AO$21,0),4)</f>
        <v>#N/A</v>
      </c>
      <c r="G17" s="65" t="e">
        <f>INDEX([2]小学生女子入力シート!$D$8:$AN$21,MATCH($P17,[2]小学生女子入力シート!$AO$8:$AO$21,0),5)</f>
        <v>#N/A</v>
      </c>
      <c r="H17" s="66" t="e">
        <f>INDEX([2]小学生女子入力シート!$D$8:$AN$21,MATCH($P17,[2]小学生女子入力シート!$AO$8:$AO$21,0),9)</f>
        <v>#N/A</v>
      </c>
      <c r="I17" s="67" t="e">
        <f>INDEX([2]小学生女子入力シート!$D$8:$AN$21,MATCH($P17,[2]小学生女子入力シート!$AO$8:$AO$21,0),11)</f>
        <v>#N/A</v>
      </c>
      <c r="J17" s="66" t="e">
        <f>INDEX([2]小学生女子入力シート!$D$8:$AN$21,MATCH($P17,[2]小学生女子入力シート!$AO$8:$AO$21,0),15)</f>
        <v>#N/A</v>
      </c>
      <c r="K17" s="68" t="e">
        <f>INDEX([2]小学生女子入力シート!$D$8:$AN$21,MATCH($P17,[2]小学生女子入力シート!$AO$8:$AO$21,0),17)</f>
        <v>#N/A</v>
      </c>
      <c r="L17" s="69" t="e">
        <f>INDEX([2]小学生女子入力シート!$D$8:$AN$21,MATCH($P17,[2]小学生女子入力シート!$AO$8:$AO$21,0),21)</f>
        <v>#N/A</v>
      </c>
      <c r="M17" s="67" t="e">
        <f>INDEX([2]小学生女子入力シート!$D$8:$AN$21,MATCH($P17,[2]小学生女子入力シート!$AO$8:$AO$21,0),23)</f>
        <v>#N/A</v>
      </c>
      <c r="N17" s="66" t="e">
        <f>INDEX([2]小学生女子入力シート!$D$8:$AN$21,MATCH($P17,[2]小学生女子入力シート!$AO$8:$AO$21,0),27)</f>
        <v>#N/A</v>
      </c>
      <c r="O17" s="68" t="e">
        <f>INDEX([2]小学生女子入力シート!$D$8:$AN$21,MATCH($P17,[2]小学生女子入力シート!$AO$8:$AO$21,0),29)</f>
        <v>#N/A</v>
      </c>
      <c r="P17" s="70">
        <v>10</v>
      </c>
      <c r="Q17" s="62" t="e">
        <f>INDEX([2]小学生女子入力シート!$D$8:$AN$21,MATCH($P17,[2]小学生女子入力シート!$AO$8:$AO$21,0),30)</f>
        <v>#N/A</v>
      </c>
      <c r="R17" s="62" t="e">
        <f>INDEX([2]小学生女子入力シート!$D$8:$AN$21,MATCH($P17,[2]小学生女子入力シート!$AO$8:$AO$21,0),31)</f>
        <v>#N/A</v>
      </c>
      <c r="S17" s="62" t="e">
        <f>INDEX([2]小学生女子入力シート!$D$8:$AN$21,MATCH($P17,[2]小学生女子入力シート!$AO$8:$AO$21,0),34)</f>
        <v>#N/A</v>
      </c>
      <c r="T17" s="71" t="e">
        <f>INDEX([2]小学生女子入力シート!$D$8:$AN$21,MATCH($P17,[2]小学生女子入力シート!$AO$8:$AO$21,0),37)</f>
        <v>#N/A</v>
      </c>
      <c r="U17" s="72" t="e">
        <f>INDEX([2]小学生女子入力シート!$A$8:$A$21,MATCH(P17,[2]小学生女子入力シート!$AO$8:$AO$21,0),1)</f>
        <v>#N/A</v>
      </c>
      <c r="V17" s="28"/>
    </row>
    <row r="18" spans="1:22" ht="35.1" customHeight="1" x14ac:dyDescent="0.4">
      <c r="A18" s="14"/>
      <c r="B18" s="60"/>
      <c r="C18" s="61" t="e">
        <f>INDEX([2]小学生女子入力シート!$D$8:$AN$21,MATCH($P18,[2]小学生女子入力シート!$AO$8:$AO$21,0),1)</f>
        <v>#N/A</v>
      </c>
      <c r="D18" s="62" t="e">
        <f>INDEX([2]小学生女子入力シート!$D$8:$AN$21,MATCH($P18,[2]小学生女子入力シート!$AO$8:$AO$21,0),2)</f>
        <v>#N/A</v>
      </c>
      <c r="E18" s="63" t="e">
        <f>INDEX([2]小学生女子入力シート!$D$8:$AN$21,MATCH($P18,[2]小学生女子入力シート!$AO$8:$AO$21,0),3)</f>
        <v>#N/A</v>
      </c>
      <c r="F18" s="64" t="e">
        <f>INDEX([2]小学生女子入力シート!$D$8:$AN$21,MATCH($P18,[2]小学生女子入力シート!$AO$8:$AO$21,0),4)</f>
        <v>#N/A</v>
      </c>
      <c r="G18" s="65" t="e">
        <f>INDEX([2]小学生女子入力シート!$D$8:$AN$21,MATCH($P18,[2]小学生女子入力シート!$AO$8:$AO$21,0),5)</f>
        <v>#N/A</v>
      </c>
      <c r="H18" s="66" t="e">
        <f>INDEX([2]小学生女子入力シート!$D$8:$AN$21,MATCH($P18,[2]小学生女子入力シート!$AO$8:$AO$21,0),9)</f>
        <v>#N/A</v>
      </c>
      <c r="I18" s="67" t="e">
        <f>INDEX([2]小学生女子入力シート!$D$8:$AN$21,MATCH($P18,[2]小学生女子入力シート!$AO$8:$AO$21,0),11)</f>
        <v>#N/A</v>
      </c>
      <c r="J18" s="66" t="e">
        <f>INDEX([2]小学生女子入力シート!$D$8:$AN$21,MATCH($P18,[2]小学生女子入力シート!$AO$8:$AO$21,0),15)</f>
        <v>#N/A</v>
      </c>
      <c r="K18" s="68" t="e">
        <f>INDEX([2]小学生女子入力シート!$D$8:$AN$21,MATCH($P18,[2]小学生女子入力シート!$AO$8:$AO$21,0),17)</f>
        <v>#N/A</v>
      </c>
      <c r="L18" s="69" t="e">
        <f>INDEX([2]小学生女子入力シート!$D$8:$AN$21,MATCH($P18,[2]小学生女子入力シート!$AO$8:$AO$21,0),21)</f>
        <v>#N/A</v>
      </c>
      <c r="M18" s="67" t="e">
        <f>INDEX([2]小学生女子入力シート!$D$8:$AN$21,MATCH($P18,[2]小学生女子入力シート!$AO$8:$AO$21,0),23)</f>
        <v>#N/A</v>
      </c>
      <c r="N18" s="66" t="e">
        <f>INDEX([2]小学生女子入力シート!$D$8:$AN$21,MATCH($P18,[2]小学生女子入力シート!$AO$8:$AO$21,0),27)</f>
        <v>#N/A</v>
      </c>
      <c r="O18" s="68" t="e">
        <f>INDEX([2]小学生女子入力シート!$D$8:$AN$21,MATCH($P18,[2]小学生女子入力シート!$AO$8:$AO$21,0),29)</f>
        <v>#N/A</v>
      </c>
      <c r="P18" s="70">
        <v>11</v>
      </c>
      <c r="Q18" s="62" t="e">
        <f>INDEX([2]小学生女子入力シート!$D$8:$AN$21,MATCH($P18,[2]小学生女子入力シート!$AO$8:$AO$21,0),30)</f>
        <v>#N/A</v>
      </c>
      <c r="R18" s="62" t="e">
        <f>INDEX([2]小学生女子入力シート!$D$8:$AN$21,MATCH($P18,[2]小学生女子入力シート!$AO$8:$AO$21,0),31)</f>
        <v>#N/A</v>
      </c>
      <c r="S18" s="62" t="e">
        <f>INDEX([2]小学生女子入力シート!$D$8:$AN$21,MATCH($P18,[2]小学生女子入力シート!$AO$8:$AO$21,0),34)</f>
        <v>#N/A</v>
      </c>
      <c r="T18" s="71" t="e">
        <f>INDEX([2]小学生女子入力シート!$D$8:$AN$21,MATCH($P18,[2]小学生女子入力シート!$AO$8:$AO$21,0),37)</f>
        <v>#N/A</v>
      </c>
      <c r="U18" s="72" t="e">
        <f>INDEX([2]小学生女子入力シート!$A$8:$A$21,MATCH(P18,[2]小学生女子入力シート!$AO$8:$AO$21,0),1)</f>
        <v>#N/A</v>
      </c>
      <c r="V18" s="28"/>
    </row>
    <row r="19" spans="1:22" ht="35.1" customHeight="1" x14ac:dyDescent="0.4">
      <c r="A19" s="14"/>
      <c r="B19" s="60"/>
      <c r="C19" s="61" t="e">
        <f>INDEX([2]小学生女子入力シート!$D$8:$AN$21,MATCH($P19,[2]小学生女子入力シート!$AO$8:$AO$21,0),1)</f>
        <v>#N/A</v>
      </c>
      <c r="D19" s="62" t="e">
        <f>INDEX([2]小学生女子入力シート!$D$8:$AN$21,MATCH($P19,[2]小学生女子入力シート!$AO$8:$AO$21,0),2)</f>
        <v>#N/A</v>
      </c>
      <c r="E19" s="63" t="e">
        <f>INDEX([2]小学生女子入力シート!$D$8:$AN$21,MATCH($P19,[2]小学生女子入力シート!$AO$8:$AO$21,0),3)</f>
        <v>#N/A</v>
      </c>
      <c r="F19" s="64" t="e">
        <f>INDEX([2]小学生女子入力シート!$D$8:$AN$21,MATCH($P19,[2]小学生女子入力シート!$AO$8:$AO$21,0),4)</f>
        <v>#N/A</v>
      </c>
      <c r="G19" s="65" t="e">
        <f>INDEX([2]小学生女子入力シート!$D$8:$AN$21,MATCH($P19,[2]小学生女子入力シート!$AO$8:$AO$21,0),5)</f>
        <v>#N/A</v>
      </c>
      <c r="H19" s="66" t="e">
        <f>INDEX([2]小学生女子入力シート!$D$8:$AN$21,MATCH($P19,[2]小学生女子入力シート!$AO$8:$AO$21,0),9)</f>
        <v>#N/A</v>
      </c>
      <c r="I19" s="67" t="e">
        <f>INDEX([2]小学生女子入力シート!$D$8:$AN$21,MATCH($P19,[2]小学生女子入力シート!$AO$8:$AO$21,0),11)</f>
        <v>#N/A</v>
      </c>
      <c r="J19" s="66" t="e">
        <f>INDEX([2]小学生女子入力シート!$D$8:$AN$21,MATCH($P19,[2]小学生女子入力シート!$AO$8:$AO$21,0),15)</f>
        <v>#N/A</v>
      </c>
      <c r="K19" s="68" t="e">
        <f>INDEX([2]小学生女子入力シート!$D$8:$AN$21,MATCH($P19,[2]小学生女子入力シート!$AO$8:$AO$21,0),17)</f>
        <v>#N/A</v>
      </c>
      <c r="L19" s="69" t="e">
        <f>INDEX([2]小学生女子入力シート!$D$8:$AN$21,MATCH($P19,[2]小学生女子入力シート!$AO$8:$AO$21,0),21)</f>
        <v>#N/A</v>
      </c>
      <c r="M19" s="67" t="e">
        <f>INDEX([2]小学生女子入力シート!$D$8:$AN$21,MATCH($P19,[2]小学生女子入力シート!$AO$8:$AO$21,0),23)</f>
        <v>#N/A</v>
      </c>
      <c r="N19" s="66" t="e">
        <f>INDEX([2]小学生女子入力シート!$D$8:$AN$21,MATCH($P19,[2]小学生女子入力シート!$AO$8:$AO$21,0),27)</f>
        <v>#N/A</v>
      </c>
      <c r="O19" s="68" t="e">
        <f>INDEX([2]小学生女子入力シート!$D$8:$AN$21,MATCH($P19,[2]小学生女子入力シート!$AO$8:$AO$21,0),29)</f>
        <v>#N/A</v>
      </c>
      <c r="P19" s="70">
        <v>12</v>
      </c>
      <c r="Q19" s="62" t="e">
        <f>INDEX([2]小学生女子入力シート!$D$8:$AN$21,MATCH($P19,[2]小学生女子入力シート!$AO$8:$AO$21,0),30)</f>
        <v>#N/A</v>
      </c>
      <c r="R19" s="62" t="e">
        <f>INDEX([2]小学生女子入力シート!$D$8:$AN$21,MATCH($P19,[2]小学生女子入力シート!$AO$8:$AO$21,0),31)</f>
        <v>#N/A</v>
      </c>
      <c r="S19" s="62" t="e">
        <f>INDEX([2]小学生女子入力シート!$D$8:$AN$21,MATCH($P19,[2]小学生女子入力シート!$AO$8:$AO$21,0),34)</f>
        <v>#N/A</v>
      </c>
      <c r="T19" s="71" t="e">
        <f>INDEX([2]小学生女子入力シート!$D$8:$AN$21,MATCH($P19,[2]小学生女子入力シート!$AO$8:$AO$21,0),37)</f>
        <v>#N/A</v>
      </c>
      <c r="U19" s="72" t="e">
        <f>INDEX([2]小学生女子入力シート!$A$8:$A$21,MATCH(P19,[2]小学生女子入力シート!$AO$8:$AO$21,0),1)</f>
        <v>#N/A</v>
      </c>
      <c r="V19" s="28"/>
    </row>
    <row r="20" spans="1:22" ht="35.1" customHeight="1" x14ac:dyDescent="0.4">
      <c r="A20" s="14"/>
      <c r="B20" s="60"/>
      <c r="C20" s="61" t="e">
        <f>INDEX([2]小学生女子入力シート!$D$8:$AN$21,MATCH($P20,[2]小学生女子入力シート!$AO$8:$AO$21,0),1)</f>
        <v>#N/A</v>
      </c>
      <c r="D20" s="62" t="e">
        <f>INDEX([2]小学生女子入力シート!$D$8:$AN$21,MATCH($P20,[2]小学生女子入力シート!$AO$8:$AO$21,0),2)</f>
        <v>#N/A</v>
      </c>
      <c r="E20" s="63" t="e">
        <f>INDEX([2]小学生女子入力シート!$D$8:$AN$21,MATCH($P20,[2]小学生女子入力シート!$AO$8:$AO$21,0),3)</f>
        <v>#N/A</v>
      </c>
      <c r="F20" s="64" t="e">
        <f>INDEX([2]小学生女子入力シート!$D$8:$AN$21,MATCH($P20,[2]小学生女子入力シート!$AO$8:$AO$21,0),4)</f>
        <v>#N/A</v>
      </c>
      <c r="G20" s="65" t="e">
        <f>INDEX([2]小学生女子入力シート!$D$8:$AN$21,MATCH($P20,[2]小学生女子入力シート!$AO$8:$AO$21,0),5)</f>
        <v>#N/A</v>
      </c>
      <c r="H20" s="66" t="e">
        <f>INDEX([2]小学生女子入力シート!$D$8:$AN$21,MATCH($P20,[2]小学生女子入力シート!$AO$8:$AO$21,0),9)</f>
        <v>#N/A</v>
      </c>
      <c r="I20" s="67" t="e">
        <f>INDEX([2]小学生女子入力シート!$D$8:$AN$21,MATCH($P20,[2]小学生女子入力シート!$AO$8:$AO$21,0),11)</f>
        <v>#N/A</v>
      </c>
      <c r="J20" s="66" t="e">
        <f>INDEX([2]小学生女子入力シート!$D$8:$AN$21,MATCH($P20,[2]小学生女子入力シート!$AO$8:$AO$21,0),15)</f>
        <v>#N/A</v>
      </c>
      <c r="K20" s="68" t="e">
        <f>INDEX([2]小学生女子入力シート!$D$8:$AN$21,MATCH($P20,[2]小学生女子入力シート!$AO$8:$AO$21,0),17)</f>
        <v>#N/A</v>
      </c>
      <c r="L20" s="69" t="e">
        <f>INDEX([2]小学生女子入力シート!$D$8:$AN$21,MATCH($P20,[2]小学生女子入力シート!$AO$8:$AO$21,0),21)</f>
        <v>#N/A</v>
      </c>
      <c r="M20" s="67" t="e">
        <f>INDEX([2]小学生女子入力シート!$D$8:$AN$21,MATCH($P20,[2]小学生女子入力シート!$AO$8:$AO$21,0),23)</f>
        <v>#N/A</v>
      </c>
      <c r="N20" s="66" t="e">
        <f>INDEX([2]小学生女子入力シート!$D$8:$AN$21,MATCH($P20,[2]小学生女子入力シート!$AO$8:$AO$21,0),27)</f>
        <v>#N/A</v>
      </c>
      <c r="O20" s="68" t="e">
        <f>INDEX([2]小学生女子入力シート!$D$8:$AN$21,MATCH($P20,[2]小学生女子入力シート!$AO$8:$AO$21,0),29)</f>
        <v>#N/A</v>
      </c>
      <c r="P20" s="70">
        <v>13</v>
      </c>
      <c r="Q20" s="62" t="e">
        <f>INDEX([2]小学生女子入力シート!$D$8:$AN$21,MATCH($P20,[2]小学生女子入力シート!$AO$8:$AO$21,0),30)</f>
        <v>#N/A</v>
      </c>
      <c r="R20" s="62" t="e">
        <f>INDEX([2]小学生女子入力シート!$D$8:$AN$21,MATCH($P20,[2]小学生女子入力シート!$AO$8:$AO$21,0),31)</f>
        <v>#N/A</v>
      </c>
      <c r="S20" s="62" t="e">
        <f>INDEX([2]小学生女子入力シート!$D$8:$AN$21,MATCH($P20,[2]小学生女子入力シート!$AO$8:$AO$21,0),34)</f>
        <v>#N/A</v>
      </c>
      <c r="T20" s="71" t="e">
        <f>INDEX([2]小学生女子入力シート!$D$8:$AN$21,MATCH($P20,[2]小学生女子入力シート!$AO$8:$AO$21,0),37)</f>
        <v>#N/A</v>
      </c>
      <c r="U20" s="72" t="e">
        <f>INDEX([2]小学生女子入力シート!$A$8:$A$21,MATCH(P20,[2]小学生女子入力シート!$AO$8:$AO$21,0),1)</f>
        <v>#N/A</v>
      </c>
      <c r="V20" s="28"/>
    </row>
    <row r="21" spans="1:22" ht="35.1" customHeight="1" x14ac:dyDescent="0.4">
      <c r="A21" s="14"/>
      <c r="B21" s="60"/>
      <c r="C21" s="61" t="e">
        <f>INDEX([2]小学生女子入力シート!$D$8:$AN$21,MATCH($P21,[2]小学生女子入力シート!$AO$8:$AO$21,0),1)</f>
        <v>#N/A</v>
      </c>
      <c r="D21" s="62" t="e">
        <f>INDEX([2]小学生女子入力シート!$D$8:$AN$21,MATCH($P21,[2]小学生女子入力シート!$AO$8:$AO$21,0),2)</f>
        <v>#N/A</v>
      </c>
      <c r="E21" s="63" t="e">
        <f>INDEX([2]小学生女子入力シート!$D$8:$AN$21,MATCH($P21,[2]小学生女子入力シート!$AO$8:$AO$21,0),3)</f>
        <v>#N/A</v>
      </c>
      <c r="F21" s="64" t="e">
        <f>INDEX([2]小学生女子入力シート!$D$8:$AN$21,MATCH($P21,[2]小学生女子入力シート!$AO$8:$AO$21,0),4)</f>
        <v>#N/A</v>
      </c>
      <c r="G21" s="65" t="e">
        <f>INDEX([2]小学生女子入力シート!$D$8:$AN$21,MATCH($P21,[2]小学生女子入力シート!$AO$8:$AO$21,0),5)</f>
        <v>#N/A</v>
      </c>
      <c r="H21" s="66" t="e">
        <f>INDEX([2]小学生女子入力シート!$D$8:$AN$21,MATCH($P21,[2]小学生女子入力シート!$AO$8:$AO$21,0),9)</f>
        <v>#N/A</v>
      </c>
      <c r="I21" s="67" t="e">
        <f>INDEX([2]小学生女子入力シート!$D$8:$AN$21,MATCH($P21,[2]小学生女子入力シート!$AO$8:$AO$21,0),11)</f>
        <v>#N/A</v>
      </c>
      <c r="J21" s="66" t="e">
        <f>INDEX([2]小学生女子入力シート!$D$8:$AN$21,MATCH($P21,[2]小学生女子入力シート!$AO$8:$AO$21,0),15)</f>
        <v>#N/A</v>
      </c>
      <c r="K21" s="68" t="e">
        <f>INDEX([2]小学生女子入力シート!$D$8:$AN$21,MATCH($P21,[2]小学生女子入力シート!$AO$8:$AO$21,0),17)</f>
        <v>#N/A</v>
      </c>
      <c r="L21" s="69" t="e">
        <f>INDEX([2]小学生女子入力シート!$D$8:$AN$21,MATCH($P21,[2]小学生女子入力シート!$AO$8:$AO$21,0),21)</f>
        <v>#N/A</v>
      </c>
      <c r="M21" s="67" t="e">
        <f>INDEX([2]小学生女子入力シート!$D$8:$AN$21,MATCH($P21,[2]小学生女子入力シート!$AO$8:$AO$21,0),23)</f>
        <v>#N/A</v>
      </c>
      <c r="N21" s="66" t="e">
        <f>INDEX([2]小学生女子入力シート!$D$8:$AN$21,MATCH($P21,[2]小学生女子入力シート!$AO$8:$AO$21,0),27)</f>
        <v>#N/A</v>
      </c>
      <c r="O21" s="68" t="e">
        <f>INDEX([2]小学生女子入力シート!$D$8:$AN$21,MATCH($P21,[2]小学生女子入力シート!$AO$8:$AO$21,0),29)</f>
        <v>#N/A</v>
      </c>
      <c r="P21" s="70">
        <v>14</v>
      </c>
      <c r="Q21" s="62" t="e">
        <f>INDEX([2]小学生女子入力シート!$D$8:$AN$21,MATCH($P21,[2]小学生女子入力シート!$AO$8:$AO$21,0),30)</f>
        <v>#N/A</v>
      </c>
      <c r="R21" s="62" t="e">
        <f>INDEX([2]小学生女子入力シート!$D$8:$AN$21,MATCH($P21,[2]小学生女子入力シート!$AO$8:$AO$21,0),31)</f>
        <v>#N/A</v>
      </c>
      <c r="S21" s="62" t="e">
        <f>INDEX([2]小学生女子入力シート!$D$8:$AN$21,MATCH($P21,[2]小学生女子入力シート!$AO$8:$AO$21,0),34)</f>
        <v>#N/A</v>
      </c>
      <c r="T21" s="71" t="e">
        <f>INDEX([2]小学生女子入力シート!$D$8:$AN$21,MATCH($P21,[2]小学生女子入力シート!$AO$8:$AO$21,0),37)</f>
        <v>#N/A</v>
      </c>
      <c r="U21" s="72" t="e">
        <f>INDEX([2]小学生女子入力シート!$A$8:$A$21,MATCH(P21,[2]小学生女子入力シート!$AO$8:$AO$21,0),1)</f>
        <v>#N/A</v>
      </c>
      <c r="V21" s="28"/>
    </row>
    <row r="22" spans="1:22" ht="35.1" customHeight="1" x14ac:dyDescent="0.4">
      <c r="A22" s="14"/>
      <c r="B22" s="60"/>
      <c r="C22" s="61" t="e">
        <f>INDEX([2]小学生女子入力シート!$D$8:$AN$21,MATCH($P22,[2]小学生女子入力シート!$AO$8:$AO$21,0),1)</f>
        <v>#N/A</v>
      </c>
      <c r="D22" s="62" t="e">
        <f>INDEX([2]小学生女子入力シート!$D$8:$AN$21,MATCH($P22,[2]小学生女子入力シート!$AO$8:$AO$21,0),2)</f>
        <v>#N/A</v>
      </c>
      <c r="E22" s="63" t="e">
        <f>INDEX([2]小学生女子入力シート!$D$8:$AN$21,MATCH($P22,[2]小学生女子入力シート!$AO$8:$AO$21,0),3)</f>
        <v>#N/A</v>
      </c>
      <c r="F22" s="64" t="e">
        <f>INDEX([2]小学生女子入力シート!$D$8:$AN$21,MATCH($P22,[2]小学生女子入力シート!$AO$8:$AO$21,0),4)</f>
        <v>#N/A</v>
      </c>
      <c r="G22" s="65" t="e">
        <f>INDEX([2]小学生女子入力シート!$D$8:$AN$21,MATCH($P22,[2]小学生女子入力シート!$AO$8:$AO$21,0),5)</f>
        <v>#N/A</v>
      </c>
      <c r="H22" s="66" t="e">
        <f>INDEX([2]小学生女子入力シート!$D$8:$AN$21,MATCH($P22,[2]小学生女子入力シート!$AO$8:$AO$21,0),9)</f>
        <v>#N/A</v>
      </c>
      <c r="I22" s="67" t="e">
        <f>INDEX([2]小学生女子入力シート!$D$8:$AN$21,MATCH($P22,[2]小学生女子入力シート!$AO$8:$AO$21,0),11)</f>
        <v>#N/A</v>
      </c>
      <c r="J22" s="66" t="e">
        <f>INDEX([2]小学生女子入力シート!$D$8:$AN$21,MATCH($P22,[2]小学生女子入力シート!$AO$8:$AO$21,0),15)</f>
        <v>#N/A</v>
      </c>
      <c r="K22" s="68" t="e">
        <f>INDEX([2]小学生女子入力シート!$D$8:$AN$21,MATCH($P22,[2]小学生女子入力シート!$AO$8:$AO$21,0),17)</f>
        <v>#N/A</v>
      </c>
      <c r="L22" s="69" t="e">
        <f>INDEX([2]小学生女子入力シート!$D$8:$AN$21,MATCH($P22,[2]小学生女子入力シート!$AO$8:$AO$21,0),21)</f>
        <v>#N/A</v>
      </c>
      <c r="M22" s="67" t="e">
        <f>INDEX([2]小学生女子入力シート!$D$8:$AN$21,MATCH($P22,[2]小学生女子入力シート!$AO$8:$AO$21,0),23)</f>
        <v>#N/A</v>
      </c>
      <c r="N22" s="66" t="e">
        <f>INDEX([2]小学生女子入力シート!$D$8:$AN$21,MATCH($P22,[2]小学生女子入力シート!$AO$8:$AO$21,0),27)</f>
        <v>#N/A</v>
      </c>
      <c r="O22" s="68" t="e">
        <f>INDEX([2]小学生女子入力シート!$D$8:$AN$21,MATCH($P22,[2]小学生女子入力シート!$AO$8:$AO$21,0),29)</f>
        <v>#N/A</v>
      </c>
      <c r="P22" s="70">
        <v>15</v>
      </c>
      <c r="Q22" s="62" t="e">
        <f>INDEX([2]小学生女子入力シート!$D$8:$AN$21,MATCH($P22,[2]小学生女子入力シート!$AO$8:$AO$21,0),30)</f>
        <v>#N/A</v>
      </c>
      <c r="R22" s="62" t="e">
        <f>INDEX([2]小学生女子入力シート!$D$8:$AN$21,MATCH($P22,[2]小学生女子入力シート!$AO$8:$AO$21,0),31)</f>
        <v>#N/A</v>
      </c>
      <c r="S22" s="62" t="e">
        <f>INDEX([2]小学生女子入力シート!$D$8:$AN$21,MATCH($P22,[2]小学生女子入力シート!$AO$8:$AO$21,0),34)</f>
        <v>#N/A</v>
      </c>
      <c r="T22" s="71" t="e">
        <f>INDEX([2]小学生女子入力シート!$D$8:$AN$21,MATCH($P22,[2]小学生女子入力シート!$AO$8:$AO$21,0),37)</f>
        <v>#N/A</v>
      </c>
      <c r="U22" s="72" t="e">
        <f>INDEX([2]小学生女子入力シート!$A$8:$A$21,MATCH(P22,[2]小学生女子入力シート!$AO$8:$AO$21,0),1)</f>
        <v>#N/A</v>
      </c>
      <c r="V22" s="28"/>
    </row>
    <row r="23" spans="1:22" ht="35.1" customHeight="1" thickBot="1" x14ac:dyDescent="0.45">
      <c r="A23" s="14"/>
      <c r="B23" s="73"/>
      <c r="C23" s="74" t="e">
        <f>INDEX([2]小学生女子入力シート!$D$8:$AN$21,MATCH($P23,[2]小学生女子入力シート!$AO$8:$AO$21,0),1)</f>
        <v>#N/A</v>
      </c>
      <c r="D23" s="75" t="e">
        <f>INDEX([2]小学生女子入力シート!$D$8:$AN$21,MATCH($P23,[2]小学生女子入力シート!$AO$8:$AO$21,0),2)</f>
        <v>#N/A</v>
      </c>
      <c r="E23" s="76" t="e">
        <f>INDEX([2]小学生女子入力シート!$D$8:$AN$21,MATCH($P23,[2]小学生女子入力シート!$AO$8:$AO$21,0),3)</f>
        <v>#N/A</v>
      </c>
      <c r="F23" s="77" t="e">
        <f>INDEX([2]小学生女子入力シート!$D$8:$AN$21,MATCH($P23,[2]小学生女子入力シート!$AO$8:$AO$21,0),4)</f>
        <v>#N/A</v>
      </c>
      <c r="G23" s="78" t="e">
        <f>INDEX([2]小学生女子入力シート!$D$8:$AN$21,MATCH($P23,[2]小学生女子入力シート!$AO$8:$AO$21,0),5)</f>
        <v>#N/A</v>
      </c>
      <c r="H23" s="79" t="e">
        <f>INDEX([2]小学生女子入力シート!$D$8:$AN$21,MATCH($P23,[2]小学生女子入力シート!$AO$8:$AO$21,0),9)</f>
        <v>#N/A</v>
      </c>
      <c r="I23" s="80" t="e">
        <f>INDEX([2]小学生女子入力シート!$D$8:$AN$21,MATCH($P23,[2]小学生女子入力シート!$AO$8:$AO$21,0),11)</f>
        <v>#N/A</v>
      </c>
      <c r="J23" s="79" t="e">
        <f>INDEX([2]小学生女子入力シート!$D$8:$AN$21,MATCH($P23,[2]小学生女子入力シート!$AO$8:$AO$21,0),15)</f>
        <v>#N/A</v>
      </c>
      <c r="K23" s="81" t="e">
        <f>INDEX([2]小学生女子入力シート!$D$8:$AN$21,MATCH($P23,[2]小学生女子入力シート!$AO$8:$AO$21,0),17)</f>
        <v>#N/A</v>
      </c>
      <c r="L23" s="82" t="e">
        <f>INDEX([2]小学生女子入力シート!$D$8:$AN$21,MATCH($P23,[2]小学生女子入力シート!$AO$8:$AO$21,0),21)</f>
        <v>#N/A</v>
      </c>
      <c r="M23" s="80" t="e">
        <f>INDEX([2]小学生女子入力シート!$D$8:$AN$21,MATCH($P23,[2]小学生女子入力シート!$AO$8:$AO$21,0),23)</f>
        <v>#N/A</v>
      </c>
      <c r="N23" s="79" t="e">
        <f>INDEX([2]小学生女子入力シート!$D$8:$AN$21,MATCH($P23,[2]小学生女子入力シート!$AO$8:$AO$21,0),27)</f>
        <v>#N/A</v>
      </c>
      <c r="O23" s="81" t="e">
        <f>INDEX([2]小学生女子入力シート!$D$8:$AN$21,MATCH($P23,[2]小学生女子入力シート!$AO$8:$AO$21,0),29)</f>
        <v>#N/A</v>
      </c>
      <c r="P23" s="83">
        <v>16</v>
      </c>
      <c r="Q23" s="75" t="e">
        <f>INDEX([2]小学生女子入力シート!$D$8:$AN$21,MATCH($P23,[2]小学生女子入力シート!$AO$8:$AO$21,0),30)</f>
        <v>#N/A</v>
      </c>
      <c r="R23" s="75" t="e">
        <f>INDEX([2]小学生女子入力シート!$D$8:$AN$21,MATCH($P23,[2]小学生女子入力シート!$AO$8:$AO$21,0),31)</f>
        <v>#N/A</v>
      </c>
      <c r="S23" s="75" t="e">
        <f>INDEX([2]小学生女子入力シート!$D$8:$AN$21,MATCH($P23,[2]小学生女子入力シート!$AO$8:$AO$21,0),34)</f>
        <v>#N/A</v>
      </c>
      <c r="T23" s="84" t="e">
        <f>INDEX([2]小学生女子入力シート!$D$8:$AN$21,MATCH($P23,[2]小学生女子入力シート!$AO$8:$AO$21,0),37)</f>
        <v>#N/A</v>
      </c>
      <c r="U23" s="72" t="e">
        <f>INDEX([2]小学生女子入力シート!$A$8:$A$21,MATCH(P23,[2]小学生女子入力シート!$AO$8:$AO$21,0),1)</f>
        <v>#N/A</v>
      </c>
      <c r="V23" s="28"/>
    </row>
    <row r="24" spans="1:22" ht="15" customHeight="1" x14ac:dyDescent="0.25">
      <c r="A24" s="14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72"/>
      <c r="V24" s="28"/>
    </row>
    <row r="25" spans="1:22" ht="15" customHeight="1" x14ac:dyDescent="0.4">
      <c r="A25" s="14"/>
      <c r="U25" s="72"/>
      <c r="V25" s="28"/>
    </row>
    <row r="26" spans="1:22" ht="15" customHeight="1" x14ac:dyDescent="0.4">
      <c r="A26" s="14"/>
      <c r="U26" s="72"/>
      <c r="V26" s="28"/>
    </row>
    <row r="27" spans="1:22" ht="15" customHeight="1" x14ac:dyDescent="0.4">
      <c r="A27" s="14"/>
      <c r="U27" s="72"/>
      <c r="V27" s="28"/>
    </row>
    <row r="28" spans="1:22" ht="15" customHeight="1" x14ac:dyDescent="0.4">
      <c r="A28" s="14"/>
      <c r="U28" s="72"/>
      <c r="V28" s="28"/>
    </row>
    <row r="29" spans="1:22" ht="15" customHeight="1" x14ac:dyDescent="0.4">
      <c r="A29" s="14"/>
      <c r="U29" s="72"/>
      <c r="V29" s="28"/>
    </row>
    <row r="30" spans="1:22" ht="15" customHeight="1" x14ac:dyDescent="0.4">
      <c r="A30" s="14"/>
      <c r="U30" s="72"/>
      <c r="V30" s="28"/>
    </row>
    <row r="31" spans="1:22" ht="15" customHeight="1" x14ac:dyDescent="0.4">
      <c r="A31" s="14"/>
      <c r="U31" s="72"/>
      <c r="V31" s="28"/>
    </row>
    <row r="32" spans="1:22" ht="15" customHeight="1" x14ac:dyDescent="0.4">
      <c r="A32" s="14"/>
      <c r="U32" s="72"/>
      <c r="V32" s="28"/>
    </row>
    <row r="33" spans="1:22" ht="15" customHeight="1" x14ac:dyDescent="0.4">
      <c r="A33" s="14"/>
      <c r="U33" s="72"/>
      <c r="V33" s="28"/>
    </row>
    <row r="34" spans="1:22" ht="15" customHeight="1" x14ac:dyDescent="0.4">
      <c r="A34" s="14"/>
      <c r="U34" s="72"/>
      <c r="V34" s="28"/>
    </row>
    <row r="35" spans="1:22" ht="15" customHeight="1" x14ac:dyDescent="0.4">
      <c r="A35" s="14"/>
      <c r="U35" s="72"/>
      <c r="V35" s="28"/>
    </row>
    <row r="36" spans="1:22" ht="15" customHeight="1" x14ac:dyDescent="0.4">
      <c r="A36" s="14"/>
      <c r="U36" s="72"/>
      <c r="V36" s="28"/>
    </row>
    <row r="37" spans="1:22" ht="15" customHeight="1" x14ac:dyDescent="0.4">
      <c r="A37" s="14"/>
      <c r="U37" s="72"/>
      <c r="V37" s="28"/>
    </row>
    <row r="38" spans="1:22" ht="15" customHeight="1" x14ac:dyDescent="0.4">
      <c r="A38" s="14"/>
      <c r="U38" s="72"/>
      <c r="V38" s="28"/>
    </row>
    <row r="39" spans="1:22" ht="15" customHeight="1" x14ac:dyDescent="0.4">
      <c r="A39" s="14"/>
      <c r="U39" s="72"/>
      <c r="V39" s="28"/>
    </row>
    <row r="40" spans="1:22" ht="15" customHeight="1" x14ac:dyDescent="0.4">
      <c r="A40" s="14"/>
      <c r="U40" s="72"/>
      <c r="V40" s="28"/>
    </row>
    <row r="41" spans="1:22" ht="15" customHeight="1" x14ac:dyDescent="0.4">
      <c r="A41" s="14"/>
      <c r="U41" s="72"/>
      <c r="V41" s="28"/>
    </row>
    <row r="42" spans="1:22" ht="15" customHeight="1" x14ac:dyDescent="0.4">
      <c r="A42" s="14"/>
      <c r="U42" s="72"/>
      <c r="V42" s="28"/>
    </row>
    <row r="43" spans="1:22" ht="15" customHeight="1" x14ac:dyDescent="0.4">
      <c r="A43" s="14"/>
      <c r="U43" s="72"/>
      <c r="V43" s="28"/>
    </row>
    <row r="44" spans="1:22" ht="15" customHeight="1" x14ac:dyDescent="0.4">
      <c r="U44" s="85"/>
    </row>
    <row r="45" spans="1:22" ht="15" customHeight="1" x14ac:dyDescent="0.4">
      <c r="U45" s="85"/>
    </row>
    <row r="46" spans="1:22" ht="15" customHeight="1" x14ac:dyDescent="0.4">
      <c r="U46" s="85"/>
    </row>
    <row r="47" spans="1:22" ht="15" customHeight="1" x14ac:dyDescent="0.4">
      <c r="U47" s="85"/>
    </row>
    <row r="48" spans="1:22" ht="15" customHeight="1" x14ac:dyDescent="0.4">
      <c r="U48" s="85"/>
    </row>
    <row r="49" spans="21:21" ht="15" customHeight="1" x14ac:dyDescent="0.4">
      <c r="U49" s="85"/>
    </row>
    <row r="50" spans="21:21" ht="15" customHeight="1" x14ac:dyDescent="0.4">
      <c r="U50" s="85"/>
    </row>
    <row r="51" spans="21:21" ht="15" customHeight="1" x14ac:dyDescent="0.4">
      <c r="U51" s="85"/>
    </row>
    <row r="52" spans="21:21" ht="15" customHeight="1" x14ac:dyDescent="0.4">
      <c r="U52" s="85"/>
    </row>
    <row r="53" spans="21:21" ht="15" customHeight="1" x14ac:dyDescent="0.4">
      <c r="U53" s="85"/>
    </row>
    <row r="54" spans="21:21" ht="15" customHeight="1" x14ac:dyDescent="0.4">
      <c r="U54" s="85"/>
    </row>
    <row r="55" spans="21:21" ht="15" customHeight="1" x14ac:dyDescent="0.4">
      <c r="U55" s="85"/>
    </row>
    <row r="56" spans="21:21" ht="15" customHeight="1" x14ac:dyDescent="0.4">
      <c r="U56" s="85"/>
    </row>
    <row r="57" spans="21:21" ht="15" customHeight="1" x14ac:dyDescent="0.4">
      <c r="U57" s="85"/>
    </row>
    <row r="58" spans="21:21" ht="15" customHeight="1" x14ac:dyDescent="0.4">
      <c r="U58" s="85"/>
    </row>
    <row r="59" spans="21:21" ht="15" customHeight="1" x14ac:dyDescent="0.4">
      <c r="U59" s="85"/>
    </row>
    <row r="60" spans="21:21" ht="15" customHeight="1" x14ac:dyDescent="0.4">
      <c r="U60" s="85"/>
    </row>
    <row r="61" spans="21:21" ht="15" customHeight="1" x14ac:dyDescent="0.4">
      <c r="U61" s="85"/>
    </row>
    <row r="62" spans="21:21" ht="15" customHeight="1" x14ac:dyDescent="0.4">
      <c r="U62" s="85"/>
    </row>
    <row r="63" spans="21:21" ht="15" customHeight="1" x14ac:dyDescent="0.4">
      <c r="U63" s="85"/>
    </row>
    <row r="64" spans="21:21" ht="15" customHeight="1" x14ac:dyDescent="0.4">
      <c r="U64" s="85"/>
    </row>
    <row r="65" spans="21:21" ht="15" customHeight="1" x14ac:dyDescent="0.4">
      <c r="U65" s="85"/>
    </row>
    <row r="66" spans="21:21" ht="15" customHeight="1" x14ac:dyDescent="0.4">
      <c r="U66" s="85"/>
    </row>
    <row r="67" spans="21:21" ht="15" customHeight="1" x14ac:dyDescent="0.4">
      <c r="U67" s="85"/>
    </row>
    <row r="68" spans="21:21" ht="15" customHeight="1" x14ac:dyDescent="0.4">
      <c r="U68" s="85"/>
    </row>
    <row r="69" spans="21:21" ht="15" customHeight="1" x14ac:dyDescent="0.4">
      <c r="U69" s="85"/>
    </row>
    <row r="70" spans="21:21" ht="15" customHeight="1" x14ac:dyDescent="0.4">
      <c r="U70" s="85"/>
    </row>
    <row r="71" spans="21:21" ht="15" customHeight="1" x14ac:dyDescent="0.4">
      <c r="U71" s="85"/>
    </row>
    <row r="72" spans="21:21" ht="15" customHeight="1" x14ac:dyDescent="0.4">
      <c r="U72" s="85"/>
    </row>
    <row r="73" spans="21:21" ht="15" customHeight="1" x14ac:dyDescent="0.4">
      <c r="U73" s="85"/>
    </row>
    <row r="74" spans="21:21" ht="15" customHeight="1" x14ac:dyDescent="0.4">
      <c r="U74" s="85"/>
    </row>
    <row r="75" spans="21:21" ht="15" customHeight="1" x14ac:dyDescent="0.4">
      <c r="U75" s="85"/>
    </row>
    <row r="76" spans="21:21" ht="15" customHeight="1" x14ac:dyDescent="0.4">
      <c r="U76" s="85"/>
    </row>
    <row r="77" spans="21:21" ht="15" customHeight="1" x14ac:dyDescent="0.4">
      <c r="U77" s="85"/>
    </row>
    <row r="78" spans="21:21" ht="15" customHeight="1" x14ac:dyDescent="0.4">
      <c r="U78" s="85"/>
    </row>
    <row r="79" spans="21:21" ht="15" customHeight="1" x14ac:dyDescent="0.4">
      <c r="U79" s="85"/>
    </row>
    <row r="80" spans="21:21" ht="80.099999999999994" customHeight="1" x14ac:dyDescent="0.4"/>
  </sheetData>
  <mergeCells count="11">
    <mergeCell ref="H6:I6"/>
    <mergeCell ref="J6:K6"/>
    <mergeCell ref="L6:M6"/>
    <mergeCell ref="N6:O6"/>
    <mergeCell ref="Q6:T6"/>
    <mergeCell ref="B6:B7"/>
    <mergeCell ref="C6:C7"/>
    <mergeCell ref="D6:D7"/>
    <mergeCell ref="E6:E7"/>
    <mergeCell ref="F6:F7"/>
    <mergeCell ref="G6:G7"/>
  </mergeCells>
  <phoneticPr fontId="2"/>
  <conditionalFormatting sqref="B8:U43">
    <cfRule type="containsErrors" dxfId="0" priority="1">
      <formula>ISERROR(B8)</formula>
    </cfRule>
  </conditionalFormatting>
  <printOptions horizontalCentered="1"/>
  <pageMargins left="0.19685039370078741" right="0.19685039370078741" top="0.19685039370078741" bottom="0.19685039370078741" header="0" footer="0"/>
  <pageSetup paperSize="9" scale="9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体操競技男子</vt:lpstr>
      <vt:lpstr>体操競技女子</vt:lpstr>
      <vt:lpstr>体操競技女子!Print_Area</vt:lpstr>
      <vt:lpstr>体操競技男子!Print_Area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tsprw</cp:lastModifiedBy>
  <dcterms:created xsi:type="dcterms:W3CDTF">2022-07-03T07:02:20Z</dcterms:created>
  <dcterms:modified xsi:type="dcterms:W3CDTF">2022-07-05T02:46:19Z</dcterms:modified>
</cp:coreProperties>
</file>